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9.xml.rels" ContentType="application/vnd.openxmlformats-package.relationship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sheet7.xml" ContentType="application/vnd.openxmlformats-officedocument.spreadsheetml.worksheet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Schöpfung bis Abraham" sheetId="1" state="visible" r:id="rId2"/>
    <sheet name="Abraham bis Josef" sheetId="2" state="visible" r:id="rId3"/>
    <sheet name="Mose bis Landnahme" sheetId="3" state="visible" r:id="rId4"/>
    <sheet name="Richterzeit" sheetId="4" state="visible" r:id="rId5"/>
    <sheet name="Saul bis Salomo" sheetId="5" state="visible" r:id="rId6"/>
    <sheet name="Könige Südreich" sheetId="6" state="visible" r:id="rId7"/>
    <sheet name="Könige Nordreich" sheetId="7" state="visible" r:id="rId8"/>
    <sheet name="Jakobs Familie" sheetId="8" state="visible" r:id="rId9"/>
    <sheet name="Babylonische und Persische Könige" sheetId="9" state="visible" r:id="rId10"/>
    <sheet name="Zeit Jesu" sheetId="10" state="visible" r:id="rId11"/>
    <sheet name="Übersicht der Könige" sheetId="11" state="visible" r:id="rId1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<sst xmlns="http://schemas.openxmlformats.org/spreadsheetml/2006/main" count="1101" uniqueCount="884">
  <si>
    <t xml:space="preserve">Geburt</t>
  </si>
  <si>
    <t xml:space="preserve">Alter</t>
  </si>
  <si>
    <t xml:space="preserve">Geburt des Sohnes</t>
  </si>
  <si>
    <t xml:space="preserve">Zeit</t>
  </si>
  <si>
    <t xml:space="preserve">v. Chr.</t>
  </si>
  <si>
    <t xml:space="preserve">seit Schöpfung</t>
  </si>
  <si>
    <t xml:space="preserve">davor</t>
  </si>
  <si>
    <t xml:space="preserve">danach</t>
  </si>
  <si>
    <t xml:space="preserve">gesamt</t>
  </si>
  <si>
    <t xml:space="preserve">Vers</t>
  </si>
  <si>
    <t xml:space="preserve">Schöpfung von Himmel und Erde</t>
  </si>
  <si>
    <t xml:space="preserve">Adam</t>
  </si>
  <si>
    <t xml:space="preserve">Set</t>
  </si>
  <si>
    <t xml:space="preserve">1. Mose 5,3</t>
  </si>
  <si>
    <t xml:space="preserve">Enosch</t>
  </si>
  <si>
    <t xml:space="preserve">1. Mose 5,6</t>
  </si>
  <si>
    <t xml:space="preserve">Kenan</t>
  </si>
  <si>
    <t xml:space="preserve">1. Mose 5,9</t>
  </si>
  <si>
    <t xml:space="preserve">Mahalalel</t>
  </si>
  <si>
    <t xml:space="preserve">1. Mose 5,12</t>
  </si>
  <si>
    <t xml:space="preserve">Jered</t>
  </si>
  <si>
    <t xml:space="preserve">1. Mose 5,15</t>
  </si>
  <si>
    <t xml:space="preserve">Henoch</t>
  </si>
  <si>
    <t xml:space="preserve">1. Mose 5,18 / Entrückung 1. Mose 5,24</t>
  </si>
  <si>
    <t xml:space="preserve">Hennoch war kein Patriarch, weil er zu Lebzeiten seines Vaters entrückt wurde</t>
  </si>
  <si>
    <t xml:space="preserve">Metuschelach</t>
  </si>
  <si>
    <t xml:space="preserve">1. Mose 5,21</t>
  </si>
  <si>
    <t xml:space="preserve">Das Todesjahr Metuschelach‘s war das Jahr der Sintflut</t>
  </si>
  <si>
    <t xml:space="preserve">Lamech</t>
  </si>
  <si>
    <t xml:space="preserve">1. Mose 5,25</t>
  </si>
  <si>
    <t xml:space="preserve">Lamech war kein Patriarch, weil er vor seinem Vater starb</t>
  </si>
  <si>
    <t xml:space="preserve">Noah</t>
  </si>
  <si>
    <t xml:space="preserve">1. Mose 5,28+29</t>
  </si>
  <si>
    <t xml:space="preserve">Jafet</t>
  </si>
  <si>
    <t xml:space="preserve">1. Mose 5,32</t>
  </si>
  <si>
    <t xml:space="preserve">Sem</t>
  </si>
  <si>
    <t xml:space="preserve">1. Mose 11,10</t>
  </si>
  <si>
    <t xml:space="preserve">Je nach Übersetzung wird Jafet oder Sem als der ältere genannt, es muss aber Jafet sein:</t>
  </si>
  <si>
    <t xml:space="preserve">1. Mose 10,21</t>
  </si>
  <si>
    <t xml:space="preserve">Beim Erstgeborenen war Noah 500 Jahre alt</t>
  </si>
  <si>
    <t xml:space="preserve">Er war 600 Jahre alt bei Beginn der Sintflut</t>
  </si>
  <si>
    <t xml:space="preserve">1. Mose 7,6</t>
  </si>
  <si>
    <t xml:space="preserve">Sem war 2 Jahre nach der Flut 100 Jahre alt - &gt; Sem wurde geboren, als Noah 502 Jahre alt war</t>
  </si>
  <si>
    <t xml:space="preserve">Ham ist der jüngste Sohn, also war Jafet der Erstgeborene</t>
  </si>
  <si>
    <t xml:space="preserve">1. Mose 9,24</t>
  </si>
  <si>
    <t xml:space="preserve">Sem war 2 Jahre nach der Flut 100 Jahre alt</t>
  </si>
  <si>
    <t xml:space="preserve">Sintflut</t>
  </si>
  <si>
    <t xml:space="preserve">1. Mose 7,6 / 1. Mose 8,13</t>
  </si>
  <si>
    <t xml:space="preserve">Die Flut beginnt am 600.Jahr Noahs, 2.Monat, 17.Tag</t>
  </si>
  <si>
    <t xml:space="preserve">1. Mose 7,11</t>
  </si>
  <si>
    <t xml:space="preserve">Ende der Flut im  601.Jahr Noahs, 1,Monat,1.Tag</t>
  </si>
  <si>
    <t xml:space="preserve">1. Mose 8,13</t>
  </si>
  <si>
    <t xml:space="preserve">Erde ist trocken am 2.Monat 27.Tag</t>
  </si>
  <si>
    <t xml:space="preserve">1. Mose 8,14</t>
  </si>
  <si>
    <t xml:space="preserve">Arpaschad</t>
  </si>
  <si>
    <t xml:space="preserve">Arpaschad wird 2 Jahre nach der Flut geboren</t>
  </si>
  <si>
    <t xml:space="preserve">Schelach</t>
  </si>
  <si>
    <t xml:space="preserve">1. Mose 11,12</t>
  </si>
  <si>
    <t xml:space="preserve">Eber</t>
  </si>
  <si>
    <t xml:space="preserve">1. Mose 11,14</t>
  </si>
  <si>
    <t xml:space="preserve">Peleg</t>
  </si>
  <si>
    <t xml:space="preserve">1. Mose 11,16</t>
  </si>
  <si>
    <t xml:space="preserve">Teilung der tektonischen Platten</t>
  </si>
  <si>
    <t xml:space="preserve">1. Mose 10,25</t>
  </si>
  <si>
    <t xml:space="preserve">Turmbau zu Babel und Sprachenverwirrung</t>
  </si>
  <si>
    <t xml:space="preserve">1. Mose 11,1-9</t>
  </si>
  <si>
    <t xml:space="preserve">Beide Ereignisse könnten gleichzeitig oder kurz nacheinander stattgefunden haben</t>
  </si>
  <si>
    <t xml:space="preserve">Regu</t>
  </si>
  <si>
    <t xml:space="preserve">1. Mose 11,18</t>
  </si>
  <si>
    <t xml:space="preserve">Serug</t>
  </si>
  <si>
    <t xml:space="preserve">1. Mose 11,20</t>
  </si>
  <si>
    <t xml:space="preserve">Nahor</t>
  </si>
  <si>
    <t xml:space="preserve">1. Mose 11,22</t>
  </si>
  <si>
    <t xml:space="preserve">Terach</t>
  </si>
  <si>
    <t xml:space="preserve">1. Mose 11,24 / 1. Mose 11,32</t>
  </si>
  <si>
    <t xml:space="preserve">Abram, Nahor, Haran</t>
  </si>
  <si>
    <t xml:space="preserve">1. Mose 11,26</t>
  </si>
  <si>
    <t xml:space="preserve">Erster Auszug Abrams mit Terach aus Ur</t>
  </si>
  <si>
    <t xml:space="preserve">Apostelgeschichte 7,1-2</t>
  </si>
  <si>
    <t xml:space="preserve">Terach stirbt in Haran mit 205 Jahren, kurz vor dem zweiten Auszug Abrams</t>
  </si>
  <si>
    <t xml:space="preserve">1. Mose 11,32</t>
  </si>
  <si>
    <t xml:space="preserve">Abram war 75 Jahre alt - &gt; Terach war bei Abrams Geburt 130 Jahre alt</t>
  </si>
  <si>
    <t xml:space="preserve">1. Mose 12,4</t>
  </si>
  <si>
    <t xml:space="preserve">Abraham</t>
  </si>
  <si>
    <t xml:space="preserve">1. Mose 17,5 / 1. Mose 25,7</t>
  </si>
  <si>
    <t xml:space="preserve">Zweiter Auszug Abrahams</t>
  </si>
  <si>
    <t xml:space="preserve">Zeit seit Schöpfung</t>
  </si>
  <si>
    <t xml:space="preserve">Todesjahr</t>
  </si>
  <si>
    <t xml:space="preserve">Schöpfung</t>
  </si>
  <si>
    <t xml:space="preserve">Geburt Abrahams</t>
  </si>
  <si>
    <t xml:space="preserve">Auszug Abrahams</t>
  </si>
  <si>
    <t xml:space="preserve">Beginn der „430 Jahre im fremden Land“</t>
  </si>
  <si>
    <t xml:space="preserve">1. Mose 15,13
2. Mose 12,40</t>
  </si>
  <si>
    <t xml:space="preserve">Gottes Bundesschluss</t>
  </si>
  <si>
    <t xml:space="preserve">1. Mose 15</t>
  </si>
  <si>
    <t xml:space="preserve">Prophezeiung von 400 Jahre Knechtschaft in Ägypten</t>
  </si>
  <si>
    <t xml:space="preserve">1. Mose 15,13</t>
  </si>
  <si>
    <t xml:space="preserve">und Rückkehr in das Land Kanaan nach 4 Generationen</t>
  </si>
  <si>
    <t xml:space="preserve">1. Mose 15,16</t>
  </si>
  <si>
    <t xml:space="preserve">(s. https://knetsch.de/wie-lange-war-israel-in-aegypten/)</t>
  </si>
  <si>
    <t xml:space="preserve">Abram und Hagar</t>
  </si>
  <si>
    <t xml:space="preserve">1. Mose 16,3</t>
  </si>
  <si>
    <t xml:space="preserve">Ismael</t>
  </si>
  <si>
    <t xml:space="preserve">1. Mose 16,16</t>
  </si>
  <si>
    <t xml:space="preserve">Sodom und Gomorra</t>
  </si>
  <si>
    <t xml:space="preserve">1. Mose 19</t>
  </si>
  <si>
    <t xml:space="preserve">Isaak</t>
  </si>
  <si>
    <t xml:space="preserve">1. Mose 21,5 / 1. Mose 35,28</t>
  </si>
  <si>
    <t xml:space="preserve">Sarah ist 90 Jahre alt</t>
  </si>
  <si>
    <t xml:space="preserve">1. Mose 17,17</t>
  </si>
  <si>
    <t xml:space="preserve">Tod Sarahs</t>
  </si>
  <si>
    <t xml:space="preserve">1. Mose 23,1</t>
  </si>
  <si>
    <t xml:space="preserve">im Alter von 127 Jahren, 37 Jahre nach Isaaks Geburt</t>
  </si>
  <si>
    <t xml:space="preserve">1, Mose 23,1</t>
  </si>
  <si>
    <t xml:space="preserve">Heirat von Isaak und Rebekka</t>
  </si>
  <si>
    <t xml:space="preserve">1. Mose 25,20</t>
  </si>
  <si>
    <t xml:space="preserve">Jakob</t>
  </si>
  <si>
    <t xml:space="preserve">1. Mose 25,26</t>
  </si>
  <si>
    <t xml:space="preserve">Heirat Esaus</t>
  </si>
  <si>
    <t xml:space="preserve">1. Mose 26,34</t>
  </si>
  <si>
    <t xml:space="preserve">Jakobs Betrug an Esau und Flucht</t>
  </si>
  <si>
    <t xml:space="preserve">1. Mose 31,38</t>
  </si>
  <si>
    <t xml:space="preserve">Josef ist 39, als er seine Familie nach Ägypten holt, Jakob ist 130</t>
  </si>
  <si>
    <t xml:space="preserve">1. Mose 45,6 / 1. Mose 47,9</t>
  </si>
  <si>
    <t xml:space="preserve">- &gt; Jakob ist bei Josefs Geburt 91 Jahre alt</t>
  </si>
  <si>
    <t xml:space="preserve">Josef wird 14 Jahre nach Jakobs Dienst geboren</t>
  </si>
  <si>
    <t xml:space="preserve">1. Mose 30,25</t>
  </si>
  <si>
    <t xml:space="preserve">- &gt; Jakob ist bei seiner Flucht vor Esau 77 Jahre alt</t>
  </si>
  <si>
    <t xml:space="preserve">1. Mose 28,5</t>
  </si>
  <si>
    <t xml:space="preserve">Jakobs Heirat (s. Tabelle „Jakobs Familie“)</t>
  </si>
  <si>
    <t xml:space="preserve">Jakob heiratet Lea und Rahel nach 7 Jahren Dienst für Laban</t>
  </si>
  <si>
    <t xml:space="preserve">Levi</t>
  </si>
  <si>
    <t xml:space="preserve">Levi wird 3 Jahre nach Jakobs Hochzeit geboren (Nach Ruben und Simeon)</t>
  </si>
  <si>
    <t xml:space="preserve">1. Mose 29,31-35</t>
  </si>
  <si>
    <t xml:space="preserve">- &gt; er ist 4 Jahre älter als Josef</t>
  </si>
  <si>
    <t xml:space="preserve">Gott verheißt zum letzen Mal die Übernahme des Landes, jetzt an Jakob</t>
  </si>
  <si>
    <t xml:space="preserve">1. Mose 35, 12</t>
  </si>
  <si>
    <t xml:space="preserve">Josef</t>
  </si>
  <si>
    <t xml:space="preserve">1. Mose 50,23 / 1. Mose 47,28</t>
  </si>
  <si>
    <t xml:space="preserve">Josef wird nach Ägypten verkauft</t>
  </si>
  <si>
    <t xml:space="preserve">1. Mose 37,2</t>
  </si>
  <si>
    <t xml:space="preserve">(Isaak ist 168 Jahre alt)</t>
  </si>
  <si>
    <t xml:space="preserve">Träume von Pharaos Bäcker und Mundschenk</t>
  </si>
  <si>
    <t xml:space="preserve">1. Mose 41,1</t>
  </si>
  <si>
    <t xml:space="preserve">Zwei Jahre, bevor Josef Unterkönig wird - &gt;Josef ist 28 Jahre alt</t>
  </si>
  <si>
    <t xml:space="preserve">Josef wird Unterkönig</t>
  </si>
  <si>
    <t xml:space="preserve">1. Mose 41,46</t>
  </si>
  <si>
    <t xml:space="preserve">Jahre des Überflusses</t>
  </si>
  <si>
    <t xml:space="preserve">Die Brüder vor Josef</t>
  </si>
  <si>
    <t xml:space="preserve">1. Mose 45,6</t>
  </si>
  <si>
    <t xml:space="preserve">Nach 7 Überflussjahren und 2 Hungerjahren ist Josef 39 Jahre alt</t>
  </si>
  <si>
    <t xml:space="preserve">Josef ist 39, als er seine Familie nach Ägypten holt, Levi ist 43 Jahre alt</t>
  </si>
  <si>
    <t xml:space="preserve">Jakob zieht nach Ägypten</t>
  </si>
  <si>
    <t xml:space="preserve">1. Mose 45,11</t>
  </si>
  <si>
    <t xml:space="preserve">Jakob vor dem Pharao</t>
  </si>
  <si>
    <t xml:space="preserve">1. Mose 47,9</t>
  </si>
  <si>
    <t xml:space="preserve">Levi ist 43, wird 137 Jahre alt - &gt; Er lebt noch 94 Jahre in Ägypten (s. Tabelle „Jakobs Familie“)</t>
  </si>
  <si>
    <t xml:space="preserve">2. Mose 12,40+41</t>
  </si>
  <si>
    <t xml:space="preserve">Jahr</t>
  </si>
  <si>
    <t xml:space="preserve">Beginn der Zeit in Ägypten</t>
  </si>
  <si>
    <t xml:space="preserve">Geburt Moses 80 Jahre vor dem Auszug</t>
  </si>
  <si>
    <t xml:space="preserve">5. Mose 34,7</t>
  </si>
  <si>
    <t xml:space="preserve">Mose flieht nach Midian im Alter von 40 Jahren</t>
  </si>
  <si>
    <t xml:space="preserve">Apostelgeschichte 7,23</t>
  </si>
  <si>
    <t xml:space="preserve">Mose vor dem Pharao im Alter von 80 Jahren</t>
  </si>
  <si>
    <t xml:space="preserve">2. Mose 7,7</t>
  </si>
  <si>
    <t xml:space="preserve">Kaleb</t>
  </si>
  <si>
    <t xml:space="preserve">Kaleb war 40 Jahre alt, als er als Kundschafter ausgeschickt wurde</t>
  </si>
  <si>
    <t xml:space="preserve">Josua 14,6</t>
  </si>
  <si>
    <t xml:space="preserve">38 Jahre vor dem Auszug</t>
  </si>
  <si>
    <t xml:space="preserve">Auszug aus Ägypten</t>
  </si>
  <si>
    <t xml:space="preserve">Galater 3,16+17
2.Mose 12,40-41</t>
  </si>
  <si>
    <t xml:space="preserve">Jahre seit Einzug:</t>
  </si>
  <si>
    <t xml:space="preserve">Ablauf von 430 Jahren seit Verheißung Gottes an Abraham</t>
  </si>
  <si>
    <t xml:space="preserve">Empfang des Gesetzes</t>
  </si>
  <si>
    <t xml:space="preserve">Volkszählung – die einzige, die Gott zuließ</t>
  </si>
  <si>
    <t xml:space="preserve">4. Mose 1,1</t>
  </si>
  <si>
    <t xml:space="preserve">Aufbruch nach 2 Jahren am Sinai
Lagerung in der Wüste Paran
(wird später Kibrot-Hattaawa genannt)</t>
  </si>
  <si>
    <t xml:space="preserve">4. Mose 10,1
4. Mose 10,12
4. Mose 11,34</t>
  </si>
  <si>
    <t xml:space="preserve">Lagerung in Hazerot</t>
  </si>
  <si>
    <t xml:space="preserve">4. Mose 10,35</t>
  </si>
  <si>
    <t xml:space="preserve">Aussendung der Kundschafter
Das Volk lagert in dieser Zeit in Kadesch-Barnea</t>
  </si>
  <si>
    <t xml:space="preserve">4. Mose 9,1
4. Mose 13,26 
5. Mose 2,14</t>
  </si>
  <si>
    <t xml:space="preserve">Kaleb ist mit 40 Jahren Kundschafter</t>
  </si>
  <si>
    <t xml:space="preserve">Aufbau der Stiftshütte</t>
  </si>
  <si>
    <t xml:space="preserve">2. Mose 40,17
4. Mose 9,15 (s. 9,1)</t>
  </si>
  <si>
    <t xml:space="preserve">Aaron stirbt mit 123 Jahren</t>
  </si>
  <si>
    <t xml:space="preserve">4. Mose 20, 28-29
4. Mose 33,39</t>
  </si>
  <si>
    <t xml:space="preserve">im gleichen Jahr wie Mose</t>
  </si>
  <si>
    <t xml:space="preserve">(lt. Flavius Josephus in Petra, das heutige Jordanien</t>
  </si>
  <si>
    <t xml:space="preserve">Quelle: „Jüdische Altertümer“ 4. Buch, 4. Kapitel, Satz 84)</t>
  </si>
  <si>
    <t xml:space="preserve">Ende der Wüstenwanderung</t>
  </si>
  <si>
    <t xml:space="preserve">2. Mose 16,35
4. Mose 32,13</t>
  </si>
  <si>
    <t xml:space="preserve">Mose stirbt mit 120 Jahren</t>
  </si>
  <si>
    <t xml:space="preserve">Einnahme von Jericho</t>
  </si>
  <si>
    <t xml:space="preserve">historisch wird als Jahr der Zerstörung ca. 1550 v.Chr. angenommen</t>
  </si>
  <si>
    <t xml:space="preserve">Josua verflucht den Erbauer Jerichos</t>
  </si>
  <si>
    <t xml:space="preserve">Josua 6,26</t>
  </si>
  <si>
    <t xml:space="preserve">1. Könige 16,34</t>
  </si>
  <si>
    <t xml:space="preserve">Kaleb ist 85 Jahre alt (=Ende der Landnahme)</t>
  </si>
  <si>
    <t xml:space="preserve">Josua 14,10</t>
  </si>
  <si>
    <t xml:space="preserve">Ende der Landnahme</t>
  </si>
  <si>
    <t xml:space="preserve">Zählung der wehrfähigen Männer (4. Mose 1)</t>
  </si>
  <si>
    <t xml:space="preserve">Angenommene Verdoppelung der</t>
  </si>
  <si>
    <t xml:space="preserve">Ruben</t>
  </si>
  <si>
    <t xml:space="preserve">Bevölkerung alle 15 Jahre</t>
  </si>
  <si>
    <t xml:space="preserve">Simeon</t>
  </si>
  <si>
    <t xml:space="preserve">Personen</t>
  </si>
  <si>
    <t xml:space="preserve">Gad</t>
  </si>
  <si>
    <t xml:space="preserve">Juda</t>
  </si>
  <si>
    <t xml:space="preserve">Issaschar</t>
  </si>
  <si>
    <t xml:space="preserve">Sebulon</t>
  </si>
  <si>
    <t xml:space="preserve">Ephraim</t>
  </si>
  <si>
    <t xml:space="preserve">Manasse</t>
  </si>
  <si>
    <t xml:space="preserve">Benjamin</t>
  </si>
  <si>
    <t xml:space="preserve">Dan</t>
  </si>
  <si>
    <t xml:space="preserve">Asser</t>
  </si>
  <si>
    <t xml:space="preserve">Naftali</t>
  </si>
  <si>
    <t xml:space="preserve">Summe (ohne Levi)</t>
  </si>
  <si>
    <t xml:space="preserve">Lagerordnung (4. Mose 2,1-32)</t>
  </si>
  <si>
    <t xml:space="preserve">Osten</t>
  </si>
  <si>
    <t xml:space="preserve">Süden</t>
  </si>
  <si>
    <t xml:space="preserve">Westen</t>
  </si>
  <si>
    <t xml:space="preserve">Norden</t>
  </si>
  <si>
    <t xml:space="preserve">Richterzeit</t>
  </si>
  <si>
    <t xml:space="preserve">v.Chr.</t>
  </si>
  <si>
    <t xml:space="preserve">Jahre</t>
  </si>
  <si>
    <t xml:space="preserve">Beginn der Richterzeit</t>
  </si>
  <si>
    <t xml:space="preserve">Zeit bis zum ersten Richter</t>
  </si>
  <si>
    <t xml:space="preserve">s. https://knetsch.de/wann-fand-der-auszug-aus-aegypten-statt/</t>
  </si>
  <si>
    <r>
      <rPr>
        <sz val="10"/>
        <rFont val="Arial"/>
        <family val="2"/>
      </rPr>
      <t xml:space="preserve">Richterzeit in </t>
    </r>
    <r>
      <rPr>
        <sz val="10"/>
        <color rgb="FF579835"/>
        <rFont val="Arial"/>
        <family val="2"/>
      </rPr>
      <t xml:space="preserve">grün</t>
    </r>
  </si>
  <si>
    <t xml:space="preserve">Kuschan-Rischatajim (Mesopotamien)</t>
  </si>
  <si>
    <t xml:space="preserve">Richter 3,8</t>
  </si>
  <si>
    <t xml:space="preserve">Otniël (Schwiegersohn und Neffe  Kalebs)</t>
  </si>
  <si>
    <t xml:space="preserve">Richter 1,13
Richter 3,9</t>
  </si>
  <si>
    <t xml:space="preserve">Eglon (Moab)</t>
  </si>
  <si>
    <t xml:space="preserve">Richter 3,12</t>
  </si>
  <si>
    <t xml:space="preserve">Ehud</t>
  </si>
  <si>
    <t xml:space="preserve">Richter 3,15</t>
  </si>
  <si>
    <t xml:space="preserve">Schamgar</t>
  </si>
  <si>
    <t xml:space="preserve">Richter 3,31</t>
  </si>
  <si>
    <t xml:space="preserve">Jabin (Kanaan)</t>
  </si>
  <si>
    <t xml:space="preserve">Richter 4,2</t>
  </si>
  <si>
    <t xml:space="preserve">Barak</t>
  </si>
  <si>
    <t xml:space="preserve">Richter 4,4</t>
  </si>
  <si>
    <t xml:space="preserve">Deborah</t>
  </si>
  <si>
    <t xml:space="preserve">Richter 4,6</t>
  </si>
  <si>
    <t xml:space="preserve">Midian</t>
  </si>
  <si>
    <t xml:space="preserve">Richter 6,1</t>
  </si>
  <si>
    <t xml:space="preserve">unbekannter Prophet</t>
  </si>
  <si>
    <t xml:space="preserve">Richter 6,8</t>
  </si>
  <si>
    <t xml:space="preserve">Gideon (Jerubaal)</t>
  </si>
  <si>
    <t xml:space="preserve">Richter 6,11</t>
  </si>
  <si>
    <t xml:space="preserve">Gideons Abfall</t>
  </si>
  <si>
    <t xml:space="preserve">Richter 8,27</t>
  </si>
  <si>
    <t xml:space="preserve">Abimelech (Sohn Gideons)</t>
  </si>
  <si>
    <t xml:space="preserve">Richter 9,22</t>
  </si>
  <si>
    <t xml:space="preserve">Tola</t>
  </si>
  <si>
    <t xml:space="preserve">Richter 10,1</t>
  </si>
  <si>
    <t xml:space="preserve">Jaïr</t>
  </si>
  <si>
    <t xml:space="preserve">Richter 10,3</t>
  </si>
  <si>
    <t xml:space="preserve">Philister + Amoriter</t>
  </si>
  <si>
    <t xml:space="preserve">Richter 10,7</t>
  </si>
  <si>
    <t xml:space="preserve">Jeftah</t>
  </si>
  <si>
    <t xml:space="preserve">Richter 11,1</t>
  </si>
  <si>
    <t xml:space="preserve">Israel lebt seit ca. 300 Jahren im Land</t>
  </si>
  <si>
    <t xml:space="preserve">Richter 11,26</t>
  </si>
  <si>
    <t xml:space="preserve">4. Mose 21,25</t>
  </si>
  <si>
    <t xml:space="preserve">Jeftahs Gelübde</t>
  </si>
  <si>
    <t xml:space="preserve">Richter 11,30</t>
  </si>
  <si>
    <t xml:space="preserve">Izban</t>
  </si>
  <si>
    <t xml:space="preserve">Richter 12,8</t>
  </si>
  <si>
    <t xml:space="preserve">Elon</t>
  </si>
  <si>
    <t xml:space="preserve">Richter 12,11</t>
  </si>
  <si>
    <t xml:space="preserve">Abdon</t>
  </si>
  <si>
    <t xml:space="preserve">Richter 12,13</t>
  </si>
  <si>
    <t xml:space="preserve">Philister</t>
  </si>
  <si>
    <t xml:space="preserve">Richter 13,1</t>
  </si>
  <si>
    <t xml:space="preserve">Simson während der Philister 20 Jahre lang</t>
  </si>
  <si>
    <t xml:space="preserve">Richter 13,2</t>
  </si>
  <si>
    <t xml:space="preserve">nicht danach</t>
  </si>
  <si>
    <t xml:space="preserve">Richter 15,20</t>
  </si>
  <si>
    <t xml:space="preserve">Michas Bilderdienst</t>
  </si>
  <si>
    <t xml:space="preserve">Richter 17,1</t>
  </si>
  <si>
    <t xml:space="preserve">Dan erhält sein Stammesgebiet</t>
  </si>
  <si>
    <t xml:space="preserve">Richter 18,1</t>
  </si>
  <si>
    <t xml:space="preserve">Schandtat der Männer von Gibea</t>
  </si>
  <si>
    <t xml:space="preserve">Richter 19,1</t>
  </si>
  <si>
    <t xml:space="preserve">Krieg gegen Benjamin</t>
  </si>
  <si>
    <t xml:space="preserve">Richter 20,1</t>
  </si>
  <si>
    <t xml:space="preserve">Eli stirbt nach 40 Jahren Richterzeit</t>
  </si>
  <si>
    <t xml:space="preserve">1. Samuel 4,15
1. Samuel 4,18</t>
  </si>
  <si>
    <t xml:space="preserve">Samuel</t>
  </si>
  <si>
    <t xml:space="preserve">Die Bundeslade bei den Philistern</t>
  </si>
  <si>
    <t xml:space="preserve">1. Samuel 7,2</t>
  </si>
  <si>
    <t xml:space="preserve">Ende der Richterzeit</t>
  </si>
  <si>
    <t xml:space="preserve">Zeit der Gewaltherrschaften</t>
  </si>
  <si>
    <t xml:space="preserve">Zeit der Richter</t>
  </si>
  <si>
    <t xml:space="preserve">Gesamte Richterzeit</t>
  </si>
  <si>
    <t xml:space="preserve">Apostelgeschichte 13,20</t>
  </si>
  <si>
    <t xml:space="preserve">nach Textus Receptus</t>
  </si>
  <si>
    <t xml:space="preserve">Könige des gesamten Reiches</t>
  </si>
  <si>
    <t xml:space="preserve">Beginn der Regierungszeit Sauls</t>
  </si>
  <si>
    <t xml:space="preserve">Saul</t>
  </si>
  <si>
    <t xml:space="preserve">Apostelgeschichte 13,21</t>
  </si>
  <si>
    <t xml:space="preserve">Geburt Davids</t>
  </si>
  <si>
    <t xml:space="preserve">David wird mit 30 Jahren König, nach der Regierung Sauls</t>
  </si>
  <si>
    <t xml:space="preserve">2. Samuel 5,4</t>
  </si>
  <si>
    <t xml:space="preserve">David ist König über Juda</t>
  </si>
  <si>
    <t xml:space="preserve">1. Könige 2,11</t>
  </si>
  <si>
    <t xml:space="preserve">Isch-Boschet ist König über Israel</t>
  </si>
  <si>
    <t xml:space="preserve">2. Samuel 2,10</t>
  </si>
  <si>
    <t xml:space="preserve">David ist König über das ganze Reich</t>
  </si>
  <si>
    <t xml:space="preserve">2. Samuel 5,4
2. Samuel 5,5</t>
  </si>
  <si>
    <t xml:space="preserve">Salomo</t>
  </si>
  <si>
    <t xml:space="preserve">2. Chronik 9,30</t>
  </si>
  <si>
    <t xml:space="preserve">4. Regierungsjahr Salomos: </t>
  </si>
  <si>
    <t xml:space="preserve">1. Könige 6,1 / 2. Chronik 3,2</t>
  </si>
  <si>
    <t xml:space="preserve">Baubeginn des Tempels</t>
  </si>
  <si>
    <t xml:space="preserve">Fertigstellung des Tempels</t>
  </si>
  <si>
    <t xml:space="preserve">480 Jahre nach Auszug</t>
  </si>
  <si>
    <t xml:space="preserve">1. Könige 6,1</t>
  </si>
  <si>
    <t xml:space="preserve">Differenz:</t>
  </si>
  <si>
    <t xml:space="preserve">- &gt; Die Gewaltherrschaft der Richterzeit (=114 Jahre)</t>
  </si>
  <si>
    <t xml:space="preserve">wird in den 480 Jahren nicht mitgerechnet</t>
  </si>
  <si>
    <t xml:space="preserve">https://knetsch.de/wann-fand-der-auszug-aus-aegypten-statt/</t>
  </si>
  <si>
    <t xml:space="preserve">Könige des Südreichs (Juda)</t>
  </si>
  <si>
    <r>
      <rPr>
        <sz val="10"/>
        <rFont val="Arial"/>
        <family val="2"/>
      </rPr>
      <t xml:space="preserve">gottesfürchtige Könige in </t>
    </r>
    <r>
      <rPr>
        <sz val="10"/>
        <color rgb="FF579835"/>
        <rFont val="Arial"/>
        <family val="2"/>
      </rPr>
      <t xml:space="preserve">grün</t>
    </r>
  </si>
  <si>
    <t xml:space="preserve">lt.Bibel</t>
  </si>
  <si>
    <t xml:space="preserve">tatsächlich</t>
  </si>
  <si>
    <t xml:space="preserve">Beginn der Regierungszeit Rehabeams</t>
  </si>
  <si>
    <t xml:space="preserve">Rehabeam</t>
  </si>
  <si>
    <t xml:space="preserve">2. Chronik 12,13</t>
  </si>
  <si>
    <t xml:space="preserve">Abfall Rehabeams und Krieg gegen Ägypten</t>
  </si>
  <si>
    <t xml:space="preserve">2. Chronik 12,2</t>
  </si>
  <si>
    <t xml:space="preserve">Abija</t>
  </si>
  <si>
    <t xml:space="preserve">1. Könige 15,1
2. Chronik 13,1</t>
  </si>
  <si>
    <t xml:space="preserve">Abija kämpft gegen Jerobeam (Nordreich) und besiegt ihn</t>
  </si>
  <si>
    <t xml:space="preserve">2. Chronik 1,3</t>
  </si>
  <si>
    <t xml:space="preserve">Asa</t>
  </si>
  <si>
    <t xml:space="preserve">1. Könige 15,9</t>
  </si>
  <si>
    <t xml:space="preserve">Abija wird in Jerobeams I (Nordreich) 18. Jahr König, Asa im 20. Jahr</t>
  </si>
  <si>
    <t xml:space="preserve">- &gt; Asa wird 2 Jahre nach Abija König und regiert ein Jahr mit Abija gemeinsam</t>
  </si>
  <si>
    <t xml:space="preserve">Im Nordreich wird Nadab König im 2.Jahr</t>
  </si>
  <si>
    <t xml:space="preserve">1. Könige 15,25</t>
  </si>
  <si>
    <t xml:space="preserve">Im Nordreich wird Bascha König im 3.Jahr</t>
  </si>
  <si>
    <t xml:space="preserve">1. Könige 15,33</t>
  </si>
  <si>
    <t xml:space="preserve">Im 15. Jahr laufen viele aus den 10 Stämmen zu Juda über</t>
  </si>
  <si>
    <t xml:space="preserve">2. Chronik 15,9+10</t>
  </si>
  <si>
    <t xml:space="preserve">Krieg gegen Bascha im 36. Jahr nach der Teilung</t>
  </si>
  <si>
    <t xml:space="preserve">2. Chronik 16,2</t>
  </si>
  <si>
    <t xml:space="preserve">Der Überlauf ist der Auslöser für den Krieg, die Zeit wird nach der Reichsteilung gezählt</t>
  </si>
  <si>
    <t xml:space="preserve">Im Nordreich wird Ela König im 26.Jahr</t>
  </si>
  <si>
    <t xml:space="preserve">1. Könige 16,8</t>
  </si>
  <si>
    <t xml:space="preserve">Im Nordreich wird Simri König im 27.Jahr</t>
  </si>
  <si>
    <t xml:space="preserve">1. Könige 16,15</t>
  </si>
  <si>
    <t xml:space="preserve">Im Nordreich wird Omri König im 31.Jahr</t>
  </si>
  <si>
    <t xml:space="preserve">1. Könige 16,23</t>
  </si>
  <si>
    <t xml:space="preserve">Asa zahlt Tribut an Ben-Hadad, König von Aram</t>
  </si>
  <si>
    <t xml:space="preserve">Im Nordreich wird Ahab König im 38.Jahr</t>
  </si>
  <si>
    <t xml:space="preserve">Joschafat</t>
  </si>
  <si>
    <t xml:space="preserve">1. Könige 15,24
1. Könige 22,41-43</t>
  </si>
  <si>
    <t xml:space="preserve">Krieg gegen Moab</t>
  </si>
  <si>
    <t xml:space="preserve">2. Chronik 20</t>
  </si>
  <si>
    <t xml:space="preserve">Joram wird Vizekönig 16 Jahre nach Joschafat</t>
  </si>
  <si>
    <t xml:space="preserve">2. Könige 1,17
2. Könige 3,1</t>
  </si>
  <si>
    <t xml:space="preserve">Das zweite Jahr Jorams (Nordreich) ist das 18. Joschafats</t>
  </si>
  <si>
    <t xml:space="preserve">- &gt; Joram wird 16 Jahre nach seinem Vater Vizekönig</t>
  </si>
  <si>
    <t xml:space="preserve">Im Nordreich wird Ahasja König im 17.Jahr</t>
  </si>
  <si>
    <t xml:space="preserve">1. Könige 22,52</t>
  </si>
  <si>
    <t xml:space="preserve">Im Nordreich wird Joram König im 18.Jahr</t>
  </si>
  <si>
    <t xml:space="preserve">2. Könige 3,1</t>
  </si>
  <si>
    <t xml:space="preserve">Im Nordreich wird Joram König im 2. Jahr</t>
  </si>
  <si>
    <t xml:space="preserve">2. Könige 1,17</t>
  </si>
  <si>
    <t xml:space="preserve">Joram heiratet eine Tochter Ahabs. Durch ihren Einfluss wird die Regierungszeit</t>
  </si>
  <si>
    <t xml:space="preserve">wie im Nordreich gezählt</t>
  </si>
  <si>
    <t xml:space="preserve">2. Könige 8,18</t>
  </si>
  <si>
    <t xml:space="preserve">Joram</t>
  </si>
  <si>
    <t xml:space="preserve">1. Könige 22,51
2. Könige 8,16-17
2. Chronik 21,5</t>
  </si>
  <si>
    <t xml:space="preserve">Joram (Nordreich) wird in Joschafats 18. Jahr König, Joram in Jorams (Nordreich) 5 (-1). Jahr</t>
  </si>
  <si>
    <t xml:space="preserve">18+4=22 - &gt; Joram wird 22 Jahre nach seinem Vater König, der 25 Jahre regiert</t>
  </si>
  <si>
    <t xml:space="preserve">- &gt; Joschafat und Joram regieren 3 Jahre gemeinsam</t>
  </si>
  <si>
    <t xml:space="preserve">Joram ermordet seine Brüder</t>
  </si>
  <si>
    <t xml:space="preserve">2. Chronik 21,4</t>
  </si>
  <si>
    <t xml:space="preserve">Ahasja wird Unterkönig</t>
  </si>
  <si>
    <t xml:space="preserve">2. Könige 9,29</t>
  </si>
  <si>
    <t xml:space="preserve">Lt. 2.Könige 9,25 wird Ahasja in Jorams (Nordreich) 11. Jahr König,</t>
  </si>
  <si>
    <t xml:space="preserve">lt. 2. Könige 8,25 wird er in Jorams (Nordreich) 12. Jahr König.</t>
  </si>
  <si>
    <t xml:space="preserve">- &gt; Ahasja wird Unterkönig seines Vaters, ein Jahr bevor er König wird</t>
  </si>
  <si>
    <t xml:space="preserve">Ahasja</t>
  </si>
  <si>
    <t xml:space="preserve">2. Könige 8,25
2. Chronik 22,2</t>
  </si>
  <si>
    <t xml:space="preserve">Joram wird in Jorams (Nordreich) 5. Jahr König, Ahasja im  12.</t>
  </si>
  <si>
    <t xml:space="preserve">- &gt; Ahasja wird 7 Jahre nach Joram König</t>
  </si>
  <si>
    <t xml:space="preserve">Ahasja wird mit Joram (Nordreich)</t>
  </si>
  <si>
    <t xml:space="preserve">am selben Tag von Jehu (Nordreich) getötet</t>
  </si>
  <si>
    <t xml:space="preserve">2. Könige 9,14-27
2. Chronik 22,9</t>
  </si>
  <si>
    <t xml:space="preserve">Atalja (Mutter Ahasjas, Witwe Jorams)</t>
  </si>
  <si>
    <t xml:space="preserve">2. Könige 11</t>
  </si>
  <si>
    <t xml:space="preserve">Atalja ermordet ihre ganze Familie</t>
  </si>
  <si>
    <t xml:space="preserve">2. Könige 11,1
2. Chronik 22,10</t>
  </si>
  <si>
    <t xml:space="preserve">Joasch wird von seiner Tante Joscheba gerettet</t>
  </si>
  <si>
    <t xml:space="preserve">2. Könige 11,2
2. Chronik 22,11</t>
  </si>
  <si>
    <t xml:space="preserve">Priester Jojada setzt nach 7 Jahren</t>
  </si>
  <si>
    <t xml:space="preserve">2. Könige 11,4-20</t>
  </si>
  <si>
    <t xml:space="preserve">Joasch zum König ein und lässt Atalja töten</t>
  </si>
  <si>
    <t xml:space="preserve">2. Chronik 23,1-15</t>
  </si>
  <si>
    <t xml:space="preserve">Joasch (Bruder Ahasjas, Sohn Jorams)</t>
  </si>
  <si>
    <t xml:space="preserve">2. Könige 12,2</t>
  </si>
  <si>
    <t xml:space="preserve">Joaschs Abfall</t>
  </si>
  <si>
    <t xml:space="preserve">2. Chronik 24,18</t>
  </si>
  <si>
    <t xml:space="preserve">Im Nordreich wird Joahas König im 23. Jahr</t>
  </si>
  <si>
    <t xml:space="preserve">2. Könige 13,1</t>
  </si>
  <si>
    <t xml:space="preserve">Im Nordreich wird Joasch König im 37. Jahr</t>
  </si>
  <si>
    <t xml:space="preserve">2. Könige 13,10</t>
  </si>
  <si>
    <t xml:space="preserve">Amazja</t>
  </si>
  <si>
    <t xml:space="preserve">2. Könige 14,2
2. Chronik 25,1</t>
  </si>
  <si>
    <t xml:space="preserve">Joasch (Nordreich) wird in Joaschs 37. Jahr König, Amazja in Joaschs (Nordreich) 2. Jahr</t>
  </si>
  <si>
    <t xml:space="preserve">36+1=37 - &gt; Amazja wurde 37 Jahre nach seinem Vater König, regiert 2 Jahre mit ihm</t>
  </si>
  <si>
    <t xml:space="preserve">Amazjas Abfall</t>
  </si>
  <si>
    <t xml:space="preserve">2. Chronik 25,14</t>
  </si>
  <si>
    <t xml:space="preserve">Amazja wird von Joasch (Nordreich) gefangen genommen</t>
  </si>
  <si>
    <t xml:space="preserve">2. Könige 14,13
2. Chronik 25,23</t>
  </si>
  <si>
    <t xml:space="preserve">Tod Amazjas
Amazja lebt nach dem Tod Joaschs (Nordreich) 15 Jahre</t>
  </si>
  <si>
    <t xml:space="preserve">2. Könige 14,17
2. Chronik 25,25)</t>
  </si>
  <si>
    <t xml:space="preserve">Im Nordreich wird Jerobeam II König im 15. Jahr</t>
  </si>
  <si>
    <t xml:space="preserve">2. Könige 14,23</t>
  </si>
  <si>
    <t xml:space="preserve">2. Könige 15,2</t>
  </si>
  <si>
    <t xml:space="preserve">Asarja (Usija)</t>
  </si>
  <si>
    <t xml:space="preserve">Jerobeam II (Nordreich) wird in Amazjas 15. Jahr König.</t>
  </si>
  <si>
    <t xml:space="preserve">Asarja in Jerobeams II (Nordreich) 27. Jahr.</t>
  </si>
  <si>
    <t xml:space="preserve">14+26=40 - &gt; Asarja wird 40 Jahre nach seinem Vater König, der nur 29  (-1) Jahre regiert</t>
  </si>
  <si>
    <t xml:space="preserve">Asarja bringt ein verbotenes Opfer und wird krank</t>
  </si>
  <si>
    <t xml:space="preserve">2. Chronik 26,21</t>
  </si>
  <si>
    <t xml:space="preserve">Asarja ist krank und wird von seinem Sohn Jotam vertreten</t>
  </si>
  <si>
    <t xml:space="preserve">2. Könige 15,5</t>
  </si>
  <si>
    <t xml:space="preserve">Im Nordreich wird Secharja König im 38. Jahr</t>
  </si>
  <si>
    <t xml:space="preserve">2. Könige 15,8</t>
  </si>
  <si>
    <t xml:space="preserve">Im Nordreich wird Schallum König im 39. Jahr</t>
  </si>
  <si>
    <t xml:space="preserve">2. Könige 15,13</t>
  </si>
  <si>
    <t xml:space="preserve">Im Nordreich wird Menahem König im 39. Jahr</t>
  </si>
  <si>
    <t xml:space="preserve">2. Könige 15,17</t>
  </si>
  <si>
    <t xml:space="preserve">Im Nordreich wird Pekachja König im 50. Jahr</t>
  </si>
  <si>
    <t xml:space="preserve">2. Könige 15,23</t>
  </si>
  <si>
    <t xml:space="preserve">Im Nordreich wird Pekach König im 52. Jahr</t>
  </si>
  <si>
    <t xml:space="preserve">2. Könige 15,27</t>
  </si>
  <si>
    <t xml:space="preserve">Jotam</t>
  </si>
  <si>
    <t xml:space="preserve">2. Könige 15,32
2. Chronik 27,1</t>
  </si>
  <si>
    <t xml:space="preserve">1 Jahr Korrektur: Pekach (Nordreich) wird im 52. Jahr Asarjas König,</t>
  </si>
  <si>
    <t xml:space="preserve">Jotam im 2. Jahr Pekachs (Nordreich)</t>
  </si>
  <si>
    <t xml:space="preserve">51+1=52 - &gt; Jotam wird 52 Jahre nach Asarja König, also ein Jahr nach dessen Tod</t>
  </si>
  <si>
    <t xml:space="preserve">Ahas wird Mitregent</t>
  </si>
  <si>
    <t xml:space="preserve">Das 20. Jahr Jotams ist das 12. Ahas‘ (2.Kön.15,30 / 2.Kön.17,1)</t>
  </si>
  <si>
    <t xml:space="preserve">- &gt; Ahas wird 8 Jahre  nach seinem Vater Vizekönig</t>
  </si>
  <si>
    <t xml:space="preserve">Ahas wird König</t>
  </si>
  <si>
    <t xml:space="preserve">2. Könige 16,2
2. Chronik 28,1</t>
  </si>
  <si>
    <t xml:space="preserve">Jotam wird in Pekachs (Nordreich) 2. Jahr König, Ahas in Pekachs (Nordreich) 17. Jahr</t>
  </si>
  <si>
    <t xml:space="preserve">- &gt; Ahas wird 15 Jahre nach Jotam König</t>
  </si>
  <si>
    <t xml:space="preserve">Ahas zahlt Tribut an Tiglat-Pileser, König von Assur</t>
  </si>
  <si>
    <t xml:space="preserve">2. Könige 16,8</t>
  </si>
  <si>
    <t xml:space="preserve">Im Nordreich wird Hoschea König im 20. Jahr Jotams</t>
  </si>
  <si>
    <t xml:space="preserve">2. Könige 15,30</t>
  </si>
  <si>
    <t xml:space="preserve">Im Nordreich wird Hoschea König im 12. Jahr Ahas‘</t>
  </si>
  <si>
    <t xml:space="preserve">2. Könige 17,1</t>
  </si>
  <si>
    <t xml:space="preserve">Hiskia</t>
  </si>
  <si>
    <t xml:space="preserve">2. Könige 18,1+2
2. Chronik 29,1</t>
  </si>
  <si>
    <t xml:space="preserve">Hoschea (Nordreich) wird im 12. Jahr Ahas‘ Mitregentschaft König</t>
  </si>
  <si>
    <t xml:space="preserve">Der Untergang des Nordreichs findet in Hiskias 6. und Hoscheas (Nordreich) 9. Jahr statt</t>
  </si>
  <si>
    <t xml:space="preserve">- &gt; Hiskia wird 3 Jahre nach Hoschea (Nordreich) König</t>
  </si>
  <si>
    <t xml:space="preserve">11+3=14 - &gt; Hiskia wird König 14 Jahre, nachdem Ahas Mitregent wird</t>
  </si>
  <si>
    <t xml:space="preserve">und regiert 8 Jahre mit Ahas gemeinsam</t>
  </si>
  <si>
    <t xml:space="preserve">Hiskia zerstört die Schlange, die Mose gemacht hat</t>
  </si>
  <si>
    <t xml:space="preserve">2. Könige 18,4
4. Mose 21,8</t>
  </si>
  <si>
    <t xml:space="preserve">Untergang des Nordreichs im 6. Jahr Hiskias</t>
  </si>
  <si>
    <t xml:space="preserve">2. Könige 18,10</t>
  </si>
  <si>
    <t xml:space="preserve">Geschichtlicher Untergang: 722-720</t>
  </si>
  <si>
    <t xml:space="preserve">Angriff Sanheribs (Assur) auf Hiskia im 14. Jahr</t>
  </si>
  <si>
    <t xml:space="preserve">2. Könige 18,13
2. Chronik 32,1
Jesaja 36,1</t>
  </si>
  <si>
    <t xml:space="preserve">2. Könige 21,1</t>
  </si>
  <si>
    <t xml:space="preserve">wegen Manasses Taten wird das Südreich gerichtet </t>
  </si>
  <si>
    <t xml:space="preserve">2. Könige 24,3</t>
  </si>
  <si>
    <t xml:space="preserve">Manasse wird von den Assyrern gefangen genommen</t>
  </si>
  <si>
    <t xml:space="preserve">2. Chronik 33,11 / Jeremia 15,4</t>
  </si>
  <si>
    <t xml:space="preserve">und bekehrt sich wieder</t>
  </si>
  <si>
    <t xml:space="preserve">2. Chronik 33,13</t>
  </si>
  <si>
    <t xml:space="preserve">Lt. Wikipedia starb Sanherib im Jahr 681/680</t>
  </si>
  <si>
    <t xml:space="preserve">Amon</t>
  </si>
  <si>
    <t xml:space="preserve">2. Könige 21,19</t>
  </si>
  <si>
    <t xml:space="preserve">Josia</t>
  </si>
  <si>
    <t xml:space="preserve">2. Könige 22,1</t>
  </si>
  <si>
    <t xml:space="preserve">Die Thora wird vom Hohepriester Hilkia aufgefunden</t>
  </si>
  <si>
    <t xml:space="preserve">2. Könige 22,10</t>
  </si>
  <si>
    <t xml:space="preserve">Beginn des Buches Jeremia im 13. Jahr Josias</t>
  </si>
  <si>
    <t xml:space="preserve">Jeremia 1,2</t>
  </si>
  <si>
    <t xml:space="preserve">1. Passah seit der Zeit der Richter im 18. Jahr</t>
  </si>
  <si>
    <t xml:space="preserve">2. Könige 23,23</t>
  </si>
  <si>
    <t xml:space="preserve">Krieg gegen Ägypten, bei dem Josia stirbt</t>
  </si>
  <si>
    <t xml:space="preserve">2. Könige 23,29
2. Chronik 35,23</t>
  </si>
  <si>
    <t xml:space="preserve">Schlacht bei Kerkemis findet lt. Geschichtsschreibung 605 statt</t>
  </si>
  <si>
    <t xml:space="preserve">Josia hat vor der Schlacht gegen Babel gegen Pharao Necho gekämpft.</t>
  </si>
  <si>
    <t xml:space="preserve">Joahas</t>
  </si>
  <si>
    <t xml:space="preserve">2. Könige 23,31</t>
  </si>
  <si>
    <t xml:space="preserve">Joahas regiert nur 3 Monate</t>
  </si>
  <si>
    <t xml:space="preserve">Joahas wird von Pharao Necho gefangengenommen und sein Sohn als König eingesetzt</t>
  </si>
  <si>
    <t xml:space="preserve">Jojakim (Bruder von Joahas)</t>
  </si>
  <si>
    <t xml:space="preserve">2. Könige 23,36
2. Chronik 36,5</t>
  </si>
  <si>
    <t xml:space="preserve">urspr. Eljakin, wurde von Pharao Necho umbenannt</t>
  </si>
  <si>
    <t xml:space="preserve">2. Könige 23,34</t>
  </si>
  <si>
    <t xml:space="preserve">1 Jahr Korrektur: die Regierungszeit Joahas gilt als Thronbesteigungsjahr Jojakims</t>
  </si>
  <si>
    <t xml:space="preserve">1. Wegführung nach Babel im 3. Jahr Jojakims</t>
  </si>
  <si>
    <t xml:space="preserve">2. Chronik 36,6
Daniel 1,1</t>
  </si>
  <si>
    <t xml:space="preserve">1 weiteres Jahr Korrektur: Schlacht von Karkemisch fand 605 statt</t>
  </si>
  <si>
    <t xml:space="preserve">Schlacht von Karkemisch im 4. Jahr Jojakims</t>
  </si>
  <si>
    <t xml:space="preserve">Jeremia 46,2</t>
  </si>
  <si>
    <t xml:space="preserve">Allgemein wird das Jahr 606/605 genannt</t>
  </si>
  <si>
    <t xml:space="preserve">Daniel wird nach Babylon geführt</t>
  </si>
  <si>
    <t xml:space="preserve">Daniel 1,6</t>
  </si>
  <si>
    <t xml:space="preserve">Jojachin</t>
  </si>
  <si>
    <t xml:space="preserve">2. Könige 24,8</t>
  </si>
  <si>
    <t xml:space="preserve">Jojachin regiert nur 3 Monate</t>
  </si>
  <si>
    <t xml:space="preserve">1 Jahr Korrektur: Ende der Regierung im 8. Jahr Nebukadnezars</t>
  </si>
  <si>
    <t xml:space="preserve">Deshalb wahrscheinlich über den Jahreswechsel</t>
  </si>
  <si>
    <t xml:space="preserve">Gottes Fluch: Kein Nachfahre Jojachins wird König werden.</t>
  </si>
  <si>
    <t xml:space="preserve">Jeremia 22,24+30
Jeremia 36,30</t>
  </si>
  <si>
    <t xml:space="preserve">Jojachin ist Vorfahre von Joseph, dem Mann der Maria</t>
  </si>
  <si>
    <t xml:space="preserve">Wäre Jesus der Sohn Josefs, dürfte er deshalb nicht König sein</t>
  </si>
  <si>
    <t xml:space="preserve">Matthäus 1, 11</t>
  </si>
  <si>
    <t xml:space="preserve">2. Wegführung nach Babel einschließlich Jojachin</t>
  </si>
  <si>
    <t xml:space="preserve">2. Könige 24,14</t>
  </si>
  <si>
    <t xml:space="preserve">Im 8. Jahr Nebukadnezars, - &gt; 11 Jahre vor der Zerstörung Jerusalems</t>
  </si>
  <si>
    <t xml:space="preserve">Im 37. Jahr der Wegführung wird Jojachin freigelassen</t>
  </si>
  <si>
    <t xml:space="preserve">2. Könige 25,2</t>
  </si>
  <si>
    <t xml:space="preserve">Zedekia</t>
  </si>
  <si>
    <t xml:space="preserve">2. Könige 24,17</t>
  </si>
  <si>
    <t xml:space="preserve">ein Sohn Josias</t>
  </si>
  <si>
    <t xml:space="preserve">1. Chronik 3,15</t>
  </si>
  <si>
    <t xml:space="preserve">urspr. Mattanja, ist ein Onkel Jojachins</t>
  </si>
  <si>
    <t xml:space="preserve">2, Könige 24,17</t>
  </si>
  <si>
    <t xml:space="preserve">Wahrscheinlich auch Wegführung Hesekiels</t>
  </si>
  <si>
    <t xml:space="preserve">Hesekiel 1,1+2</t>
  </si>
  <si>
    <t xml:space="preserve">Beginn des Buches Hesekiel</t>
  </si>
  <si>
    <t xml:space="preserve">Zerstörung Jerusalems nach dem 11. Jahr und Wegführung</t>
  </si>
  <si>
    <t xml:space="preserve">2. Könige 25,1-2</t>
  </si>
  <si>
    <t xml:space="preserve">19. Jahr Nebukadnezars: Zerstörung Jerusalems</t>
  </si>
  <si>
    <t xml:space="preserve">2. Könige 25,8</t>
  </si>
  <si>
    <t xml:space="preserve">Schuld des Hauses Israels</t>
  </si>
  <si>
    <t xml:space="preserve">Hesekiel 4,4+5</t>
  </si>
  <si>
    <t xml:space="preserve">Haus Israel ist das gesamte Reich, also auch das Südreich, da es viele Überläufer gab</t>
  </si>
  <si>
    <t xml:space="preserve">Könige des Nordreichs (Israel)</t>
  </si>
  <si>
    <t xml:space="preserve">Beginn der Regierungszeit Jerobeams</t>
  </si>
  <si>
    <t xml:space="preserve">Jerobeam I</t>
  </si>
  <si>
    <t xml:space="preserve">1. Könige 11,31 / 1. Könige 14,20</t>
  </si>
  <si>
    <t xml:space="preserve">Im Südreich wird Abija König im 18. Jahr</t>
  </si>
  <si>
    <t xml:space="preserve">1. Könige 15,1 / 2. Chronik 13,1</t>
  </si>
  <si>
    <t xml:space="preserve">im Südreich wird Asa König im 20. Jahr</t>
  </si>
  <si>
    <t xml:space="preserve">Nadab</t>
  </si>
  <si>
    <t xml:space="preserve">Asa (Südreich) wird im 20. Jahr Jerobeams I König, Nadab in Asas (Südreich) 2. Jahr</t>
  </si>
  <si>
    <t xml:space="preserve">19+1=20 - &gt; Nadab wird 20 Jahre nach Jerobeam I König und regiert mit ihm gemeinsam</t>
  </si>
  <si>
    <t xml:space="preserve">Bascha</t>
  </si>
  <si>
    <t xml:space="preserve">1. Könige 15,28 / 1. Könige 15,33</t>
  </si>
  <si>
    <t xml:space="preserve">Ela</t>
  </si>
  <si>
    <t xml:space="preserve">1. Könige 16,6</t>
  </si>
  <si>
    <t xml:space="preserve">Simri</t>
  </si>
  <si>
    <t xml:space="preserve">1. Könige 16,10</t>
  </si>
  <si>
    <t xml:space="preserve">Simri ermordet Ela und löscht das Haus Baschas aus</t>
  </si>
  <si>
    <t xml:space="preserve">1. Könige 16,3 / 1. Könige 16,12</t>
  </si>
  <si>
    <t xml:space="preserve">Simri regiert nur 7 Tage</t>
  </si>
  <si>
    <t xml:space="preserve">aber ein Jahr nach Ela. Ela wurde im 26. Jahr Asas König, Simri im 27.</t>
  </si>
  <si>
    <t xml:space="preserve">Omri wird König für 12 Jahre</t>
  </si>
  <si>
    <t xml:space="preserve">1. Könige 16,16</t>
  </si>
  <si>
    <t xml:space="preserve">Tibni (Gegenkönig von Omri)</t>
  </si>
  <si>
    <t xml:space="preserve">1. Könige 16,21-23</t>
  </si>
  <si>
    <t xml:space="preserve">Die Königsherrschaft Omris wird nicht gezählt, weil er nicht allein König ist</t>
  </si>
  <si>
    <t xml:space="preserve">Omri und Tibni führen 4 Jahre Krieg um die Krone</t>
  </si>
  <si>
    <t xml:space="preserve">Omri ist die restlichen 8 Jahre allein König</t>
  </si>
  <si>
    <t xml:space="preserve">Ahab</t>
  </si>
  <si>
    <t xml:space="preserve">1. Könige 16,29</t>
  </si>
  <si>
    <t xml:space="preserve">Hiël baut Jericho gegen Josuas Fluch wieder auf</t>
  </si>
  <si>
    <t xml:space="preserve">Josua 6,26
1. Könige 16,34</t>
  </si>
  <si>
    <t xml:space="preserve">Elia am Bach Krit</t>
  </si>
  <si>
    <t xml:space="preserve">1. Könige 17,1-7</t>
  </si>
  <si>
    <t xml:space="preserve">Elia bei der Witwe</t>
  </si>
  <si>
    <t xml:space="preserve">1. Könige 17,8-24</t>
  </si>
  <si>
    <t xml:space="preserve">Elia und die Baalspriester auf dem Karmel</t>
  </si>
  <si>
    <t xml:space="preserve">1. Könige 18,21-39</t>
  </si>
  <si>
    <t xml:space="preserve">Elias Flucht vor Isebel, Begegnung mit Gott</t>
  </si>
  <si>
    <t xml:space="preserve">1. Könige 19,1-16</t>
  </si>
  <si>
    <t xml:space="preserve">Nabots Weinberg</t>
  </si>
  <si>
    <t xml:space="preserve">1. Könige 21,1-29</t>
  </si>
  <si>
    <t xml:space="preserve">Im Südreich wird Joschafat König im 4. Jahr</t>
  </si>
  <si>
    <t xml:space="preserve">1. Könige 22,41</t>
  </si>
  <si>
    <t xml:space="preserve">1. Könige 22,40 / 2. Könige 22,52</t>
  </si>
  <si>
    <t xml:space="preserve">Joschafat (Südreich) wird in Ahabs 4. Jahr König, Ahasja in Joschafats 17. Jahr.</t>
  </si>
  <si>
    <t xml:space="preserve">3+17 = 20 - &gt; Ahab und Ahasja sterben im selben Jahr</t>
  </si>
  <si>
    <t xml:space="preserve">Joram (Bruder Ahasjas, Sohn Ahabs)</t>
  </si>
  <si>
    <t xml:space="preserve">2. Könige 1,17 / 2. Könige 3,1</t>
  </si>
  <si>
    <t xml:space="preserve">Ahasja wird in Joschafats (Südreich) 17. Jahr König, Joram im 18. Jahr</t>
  </si>
  <si>
    <t xml:space="preserve">- &gt; Joram wird ein Jahr nach seinem Bruder König</t>
  </si>
  <si>
    <t xml:space="preserve">Elias Himmelfahrt</t>
  </si>
  <si>
    <t xml:space="preserve">2. Könige 2</t>
  </si>
  <si>
    <t xml:space="preserve">Elisa und Naaman / Gehasis Strafe</t>
  </si>
  <si>
    <t xml:space="preserve">2. Könige 5</t>
  </si>
  <si>
    <t xml:space="preserve">Im Südreich wird Joram König im 5. Jahr</t>
  </si>
  <si>
    <t xml:space="preserve">2. Könige 8,16</t>
  </si>
  <si>
    <t xml:space="preserve">Im Südreich wird Ahasja Unterkönig im 11. Jahr</t>
  </si>
  <si>
    <t xml:space="preserve">Im Südreich wird Ahasja König im 12. Jahr</t>
  </si>
  <si>
    <t xml:space="preserve">2. Könige 8,25</t>
  </si>
  <si>
    <t xml:space="preserve">Jehu wird durch einen Knecht Elisas zum König gesalbt</t>
  </si>
  <si>
    <t xml:space="preserve">2. Könige 9,1-13</t>
  </si>
  <si>
    <t xml:space="preserve">Aufstand Jehus.</t>
  </si>
  <si>
    <t xml:space="preserve">Er tötet Joram und Ahasja (Südreich) an einem Tag</t>
  </si>
  <si>
    <t xml:space="preserve">2. Könige 9,14-27</t>
  </si>
  <si>
    <t xml:space="preserve">Joram stirbt nach der Belagerung Samarias</t>
  </si>
  <si>
    <t xml:space="preserve">2. Könige 7, 20</t>
  </si>
  <si>
    <t xml:space="preserve">Jehu</t>
  </si>
  <si>
    <t xml:space="preserve">2. Könige 10,36</t>
  </si>
  <si>
    <t xml:space="preserve">Im Südreich wird Joasch König im 7. Jahr</t>
  </si>
  <si>
    <t xml:space="preserve">1 Jahr Korrektur:</t>
  </si>
  <si>
    <t xml:space="preserve">Joasch (Südreich) wird in Jehus 7. Jahr König, Joahas in Joaschs (Südreich) 23. Jahr.</t>
  </si>
  <si>
    <t xml:space="preserve">6 + 22 = 28 - &gt; Joahas wird 28 Jahre nach Jehu König</t>
  </si>
  <si>
    <t xml:space="preserve">Schlacht von Karkar (Qarqar), wird in der Bibel nicht erwähnt</t>
  </si>
  <si>
    <t xml:space="preserve">Joasch</t>
  </si>
  <si>
    <t xml:space="preserve">Joahas wird in Joaschs (Südreich) 23. Jahr König, Joasch im 37. Jahr</t>
  </si>
  <si>
    <t xml:space="preserve">37-23 = 14 - &gt; Joasch wurde 14 Jahre nach seinem Vater König und regiert 3 Jahre mit ihm gemeinsam</t>
  </si>
  <si>
    <t xml:space="preserve">Tod Elisas</t>
  </si>
  <si>
    <t xml:space="preserve">2 Könige 13,20</t>
  </si>
  <si>
    <t xml:space="preserve">Im Südreich wird Amazja König im 2. Jahr</t>
  </si>
  <si>
    <t xml:space="preserve">2. Könige 14,1</t>
  </si>
  <si>
    <t xml:space="preserve">Jerobeam II</t>
  </si>
  <si>
    <t xml:space="preserve">im Südreich wird Asarja König im 27. Jahr</t>
  </si>
  <si>
    <t xml:space="preserve">Asarja (Südreich) wird im 27. Jahr Jerobeams II König</t>
  </si>
  <si>
    <t xml:space="preserve">Secharja im 38. Jahr Asarjas (Südreich)</t>
  </si>
  <si>
    <t xml:space="preserve">26+37=63 - &gt; Secharja wird 63 Jahre nach seinem Vater König, der 41 (-1) Jahre regiert</t>
  </si>
  <si>
    <t xml:space="preserve">Secharja</t>
  </si>
  <si>
    <t xml:space="preserve">Secharja regiert nur 6 Monate</t>
  </si>
  <si>
    <t xml:space="preserve">Schallum</t>
  </si>
  <si>
    <t xml:space="preserve">Schallum regiert nur 1 Monat</t>
  </si>
  <si>
    <t xml:space="preserve">aber ein Jahr nach Secharja: Secharja wurde im 38. Jahr Asarjas (Südreich) König, Schallum im 39. Jahr</t>
  </si>
  <si>
    <t xml:space="preserve">Menachem</t>
  </si>
  <si>
    <t xml:space="preserve">2. Könige 15,14</t>
  </si>
  <si>
    <t xml:space="preserve">Menachem wird im 39. Jahr Asarjas (Südreich) König</t>
  </si>
  <si>
    <t xml:space="preserve">Pekachja im 50. Jahr, also  11 Jahre später, Menachem regiert nur 10 (-1) Jahre</t>
  </si>
  <si>
    <t xml:space="preserve">Pekachja</t>
  </si>
  <si>
    <t xml:space="preserve">Pekach</t>
  </si>
  <si>
    <t xml:space="preserve">1 Jahr Korrektur: Pekachja wird König im 50. Jahr Asarjas (Südreich) König,</t>
  </si>
  <si>
    <t xml:space="preserve">Pekach im 52. Jahr, 2 Jahre später</t>
  </si>
  <si>
    <t xml:space="preserve">Im Südreich wird Jotam König im 2. Jahr</t>
  </si>
  <si>
    <t xml:space="preserve">2. Könige 15,32</t>
  </si>
  <si>
    <t xml:space="preserve">Im Südreich wird Ahas König im 17. Jahr</t>
  </si>
  <si>
    <t xml:space="preserve">2. Könige 16,2</t>
  </si>
  <si>
    <t xml:space="preserve">Pekach wird von Hoschea ermordet</t>
  </si>
  <si>
    <t xml:space="preserve">Hoschea</t>
  </si>
  <si>
    <t xml:space="preserve">Jotam (Südreich) wird in Pekachs 2. Jahr König, Hoschea in Jotams (Südreich) 20. Jahr</t>
  </si>
  <si>
    <t xml:space="preserve">1+19=20 - &gt; Hoschea wird 20 Jahre nach Pekach König</t>
  </si>
  <si>
    <t xml:space="preserve">Hoschea zahlt Tribut an Salmanasser (Assur)</t>
  </si>
  <si>
    <t xml:space="preserve">2. Könige 17,3</t>
  </si>
  <si>
    <t xml:space="preserve">Im Südreich wird Hiskia König nach 3 Jahren</t>
  </si>
  <si>
    <t xml:space="preserve">2. Könige 18,1</t>
  </si>
  <si>
    <t xml:space="preserve">Das 9. Jahr Hoscheas entspricht dem 6. Hiskias</t>
  </si>
  <si>
    <t xml:space="preserve">- &gt; Hiskia wird 3 Jahre nach Hoschea König</t>
  </si>
  <si>
    <t xml:space="preserve">Untergang des Nordreichs im 9. Jahr Hoscheas</t>
  </si>
  <si>
    <t xml:space="preserve">2. Könige 17,6</t>
  </si>
  <si>
    <t xml:space="preserve">entspricht dem 6. Jahr Hiskias</t>
  </si>
  <si>
    <t xml:space="preserve">geschichtlicher Untergang des Nordreichs</t>
  </si>
  <si>
    <t xml:space="preserve">Zeit des Nordreichs</t>
  </si>
  <si>
    <t xml:space="preserve">Schuld Israels</t>
  </si>
  <si>
    <t xml:space="preserve">Hesekiel 4,5</t>
  </si>
  <si>
    <t xml:space="preserve">Nicht erklärbare Differenzen</t>
  </si>
  <si>
    <t xml:space="preserve">65 Jahre vor dem Untergang des Nordreichs</t>
  </si>
  <si>
    <t xml:space="preserve">Jesaja 7,8</t>
  </si>
  <si>
    <t xml:space="preserve">lt. Jesaja ist Ahas König im Südreich, Pekach im Nordreich.</t>
  </si>
  <si>
    <t xml:space="preserve">Tatsächlich sind es noch Uzija (Südreich), das Nordreich hat keinen König</t>
  </si>
  <si>
    <t xml:space="preserve">Jesaja spricht ein Ereignis an, das 65 Jahre später eintraf</t>
  </si>
  <si>
    <t xml:space="preserve">Einzug Jakobs mit seiner Familie (1. Mose 46,8-27)</t>
  </si>
  <si>
    <t xml:space="preserve">Dina (Tochter)</t>
  </si>
  <si>
    <t xml:space="preserve">Jemuel</t>
  </si>
  <si>
    <t xml:space="preserve">Gerschon</t>
  </si>
  <si>
    <t xml:space="preserve">Schela</t>
  </si>
  <si>
    <t xml:space="preserve">Sered</t>
  </si>
  <si>
    <t xml:space="preserve">Zifjon</t>
  </si>
  <si>
    <t xml:space="preserve">Jimna</t>
  </si>
  <si>
    <t xml:space="preserve">Bela</t>
  </si>
  <si>
    <t xml:space="preserve">Schuham</t>
  </si>
  <si>
    <t xml:space="preserve">Jechzeel</t>
  </si>
  <si>
    <t xml:space="preserve">Pallu</t>
  </si>
  <si>
    <t xml:space="preserve">Jamin</t>
  </si>
  <si>
    <t xml:space="preserve">Kehat</t>
  </si>
  <si>
    <t xml:space="preserve">Perez</t>
  </si>
  <si>
    <t xml:space="preserve">Puwa</t>
  </si>
  <si>
    <t xml:space="preserve">Haggi</t>
  </si>
  <si>
    <t xml:space="preserve">Jischwa</t>
  </si>
  <si>
    <t xml:space="preserve">Becher</t>
  </si>
  <si>
    <t xml:space="preserve">Guni</t>
  </si>
  <si>
    <t xml:space="preserve">Hezron</t>
  </si>
  <si>
    <t xml:space="preserve">Ohad</t>
  </si>
  <si>
    <t xml:space="preserve">Merari</t>
  </si>
  <si>
    <t xml:space="preserve">Job</t>
  </si>
  <si>
    <t xml:space="preserve">Jachleel</t>
  </si>
  <si>
    <t xml:space="preserve">Schuni</t>
  </si>
  <si>
    <t xml:space="preserve">Jischwi</t>
  </si>
  <si>
    <t xml:space="preserve">Aschbel</t>
  </si>
  <si>
    <t xml:space="preserve">Jezer</t>
  </si>
  <si>
    <t xml:space="preserve">Karmi</t>
  </si>
  <si>
    <t xml:space="preserve">Jachin</t>
  </si>
  <si>
    <t xml:space="preserve">Hamul</t>
  </si>
  <si>
    <t xml:space="preserve">Schimron</t>
  </si>
  <si>
    <t xml:space="preserve">Ezbon</t>
  </si>
  <si>
    <t xml:space="preserve">Beri</t>
  </si>
  <si>
    <t xml:space="preserve">Gera</t>
  </si>
  <si>
    <t xml:space="preserve">Schillem</t>
  </si>
  <si>
    <t xml:space="preserve">Zohar</t>
  </si>
  <si>
    <t xml:space="preserve">Serach</t>
  </si>
  <si>
    <t xml:space="preserve">Eri</t>
  </si>
  <si>
    <t xml:space="preserve">Heber</t>
  </si>
  <si>
    <t xml:space="preserve">Naaman</t>
  </si>
  <si>
    <t xml:space="preserve">Schaul</t>
  </si>
  <si>
    <t xml:space="preserve">Arod</t>
  </si>
  <si>
    <t xml:space="preserve">Malkiel</t>
  </si>
  <si>
    <t xml:space="preserve">Ehi</t>
  </si>
  <si>
    <t xml:space="preserve">Areli</t>
  </si>
  <si>
    <t xml:space="preserve">Serach (Tochter)</t>
  </si>
  <si>
    <t xml:space="preserve">Rosch</t>
  </si>
  <si>
    <t xml:space="preserve">Muppim</t>
  </si>
  <si>
    <t xml:space="preserve">Huppim</t>
  </si>
  <si>
    <t xml:space="preserve">Ard</t>
  </si>
  <si>
    <t xml:space="preserve">Mit Jakob</t>
  </si>
  <si>
    <t xml:space="preserve">4. Mose 1: Zählung der wehrfähigen Männer</t>
  </si>
  <si>
    <t xml:space="preserve">angenommene Verdoppelung alle 15 Jahre</t>
  </si>
  <si>
    <t xml:space="preserve">Summe</t>
  </si>
  <si>
    <t xml:space="preserve">„Völkervemehrung ist kein Problem, wenn jeder mitmacht“ (Roger Liebi)</t>
  </si>
  <si>
    <t xml:space="preserve">Alter Levis beim Einzug:</t>
  </si>
  <si>
    <t xml:space="preserve">Vier Generationen in Ägypten</t>
  </si>
  <si>
    <t xml:space="preserve">Josef wird mit 30 Jahren Unterkönig von Ägypten</t>
  </si>
  <si>
    <t xml:space="preserve">Nach 7 Jahren Überfluss und 2 Hungerjahren ist er 39 Jahre alt,</t>
  </si>
  <si>
    <t xml:space="preserve">Nach dem Einzug</t>
  </si>
  <si>
    <t xml:space="preserve">2. Mose 6,16</t>
  </si>
  <si>
    <t xml:space="preserve">als er sich seinen Brüdern zu erkennen gibt</t>
  </si>
  <si>
    <t xml:space="preserve">Jakob ist im selben Jahr 130 Jahr alt</t>
  </si>
  <si>
    <t xml:space="preserve">Amram</t>
  </si>
  <si>
    <t xml:space="preserve">- &gt; Jakob ist bei Josefs Geburt 91 Jahre alt (130-39)</t>
  </si>
  <si>
    <t xml:space="preserve">Mose</t>
  </si>
  <si>
    <t xml:space="preserve">Josef wird nach Jakobs 14 Jahren Dienst für Laban geboren</t>
  </si>
  <si>
    <t xml:space="preserve">vor dem Auszug</t>
  </si>
  <si>
    <t xml:space="preserve">2. Mose 7,17</t>
  </si>
  <si>
    <t xml:space="preserve">-&gt; Jakob ist bei seiner Flucht vor Esau 77 Jahre alt</t>
  </si>
  <si>
    <t xml:space="preserve">Nach 7 Jahren hat Jakob geheiratet mit 84 Jahren</t>
  </si>
  <si>
    <t xml:space="preserve">1. Mose 29,21-28</t>
  </si>
  <si>
    <t xml:space="preserve">Die ersten 4 Söhne werden von Lea geboren:</t>
  </si>
  <si>
    <t xml:space="preserve">1. Mose 29,31-34</t>
  </si>
  <si>
    <t xml:space="preserve">Jakob ist 85</t>
  </si>
  <si>
    <t xml:space="preserve">Jakob ist 86</t>
  </si>
  <si>
    <t xml:space="preserve">Jakob ist 87</t>
  </si>
  <si>
    <t xml:space="preserve">Jakob ist 88</t>
  </si>
  <si>
    <t xml:space="preserve">-&gt; Levi ist beim Einzug in Ägypten 43 Jahre alt (130 - 87 = 43)</t>
  </si>
  <si>
    <t xml:space="preserve">Babylon</t>
  </si>
  <si>
    <t xml:space="preserve">Regierungszeit</t>
  </si>
  <si>
    <t xml:space="preserve">Biblischer Name</t>
  </si>
  <si>
    <t xml:space="preserve">Bibelstelle</t>
  </si>
  <si>
    <t xml:space="preserve">Nebukadnezar</t>
  </si>
  <si>
    <t xml:space="preserve">Erste Wegführung nach Babylon</t>
  </si>
  <si>
    <t xml:space="preserve">Zweite Wegführung nach Babylon</t>
  </si>
  <si>
    <t xml:space="preserve">Zerstörung Jerusalems im 19. Jahr</t>
  </si>
  <si>
    <t xml:space="preserve">Amēl-Marduk</t>
  </si>
  <si>
    <t xml:space="preserve">Ewil-Merodach</t>
  </si>
  <si>
    <t xml:space="preserve">2. Könige 25, 27</t>
  </si>
  <si>
    <t xml:space="preserve">Nergal-šarra-uṣur</t>
  </si>
  <si>
    <t xml:space="preserve">evtl. Hofmeister Nergal-Sarezer</t>
  </si>
  <si>
    <t xml:space="preserve">Jeremia 39, 3</t>
  </si>
  <si>
    <t xml:space="preserve">Lābāši-Marduk</t>
  </si>
  <si>
    <t xml:space="preserve">Nabonid</t>
  </si>
  <si>
    <t xml:space="preserve">Belsazar (Sohn von Nabonid)</t>
  </si>
  <si>
    <t xml:space="preserve">Daniel 5,1-6,1</t>
  </si>
  <si>
    <t xml:space="preserve">Belsazar war Mitregent, deshalb konnte er Daniel nur zum 3. im Reich machen</t>
  </si>
  <si>
    <t xml:space="preserve">Nebukadnezar wird als Vater Belsazars bezeichnet, was hier Vorfahre bedeutet</t>
  </si>
  <si>
    <t xml:space="preserve">Daniel 5,2</t>
  </si>
  <si>
    <t xml:space="preserve">Untergang des babylonischen Reiches</t>
  </si>
  <si>
    <t xml:space="preserve">Persien</t>
  </si>
  <si>
    <t xml:space="preserve">Kyros II</t>
  </si>
  <si>
    <t xml:space="preserve">Kores/Kyrus</t>
  </si>
  <si>
    <t xml:space="preserve">2. Chronik 36,22-23
Daniel 10,1
Esra 1,1</t>
  </si>
  <si>
    <t xml:space="preserve">Eroberung des babylonischen Reichs durch Kyros</t>
  </si>
  <si>
    <t xml:space="preserve">Dekret durch Kyros zur Rückkehr der Israeliten</t>
  </si>
  <si>
    <t xml:space="preserve">2. Chronik 36, 22-23</t>
  </si>
  <si>
    <t xml:space="preserve">Rückkehr von Serubbabel und Joschua mit fast 50.000 Personen</t>
  </si>
  <si>
    <t xml:space="preserve">Esra 2,64-65</t>
  </si>
  <si>
    <t xml:space="preserve">Stillstand des Tempelbaus bis Darius</t>
  </si>
  <si>
    <t xml:space="preserve">Esra 4,5</t>
  </si>
  <si>
    <t xml:space="preserve">Kambyses II</t>
  </si>
  <si>
    <t xml:space="preserve">Ahasveros</t>
  </si>
  <si>
    <t xml:space="preserve">Esra 4,6</t>
  </si>
  <si>
    <t xml:space="preserve">Bardiya</t>
  </si>
  <si>
    <t xml:space="preserve">Artasasta</t>
  </si>
  <si>
    <t xml:space="preserve">Esra 4,7</t>
  </si>
  <si>
    <t xml:space="preserve">Dareios I</t>
  </si>
  <si>
    <t xml:space="preserve">Darius</t>
  </si>
  <si>
    <t xml:space="preserve">Esra 4,5 / 4,24 / 6,1-12
Haggai 1,1
Daniel 9,1</t>
  </si>
  <si>
    <t xml:space="preserve">Xerxes I</t>
  </si>
  <si>
    <t xml:space="preserve">Ester 1,1</t>
  </si>
  <si>
    <t xml:space="preserve">Xerxes I war der reichste und mächtigste König des Perserreiches</t>
  </si>
  <si>
    <t xml:space="preserve">und führte mehrere Kriege gegen Griechenland</t>
  </si>
  <si>
    <t xml:space="preserve">Daniel 11,2</t>
  </si>
  <si>
    <t xml:space="preserve">Artaxerxes I</t>
  </si>
  <si>
    <t xml:space="preserve">Esra 7,1</t>
  </si>
  <si>
    <t xml:space="preserve">Artaxerxes erteilt in seinem 20. Regierungsjahr den Befehl</t>
  </si>
  <si>
    <t xml:space="preserve">Nehemia 2,1</t>
  </si>
  <si>
    <t xml:space="preserve">zum Wiederaufbau Jerusalems</t>
  </si>
  <si>
    <t xml:space="preserve">S. https://knetsch.de/jesu-geburtsjahr-und-kreuzigungsdatum/</t>
  </si>
  <si>
    <t xml:space="preserve">Daniel 9,26</t>
  </si>
  <si>
    <t xml:space="preserve">Beginn der 69 Jahrwochen bis zum Messias</t>
  </si>
  <si>
    <t xml:space="preserve">Xerxes II</t>
  </si>
  <si>
    <t xml:space="preserve">Sogdianos</t>
  </si>
  <si>
    <t xml:space="preserve">Dareios II</t>
  </si>
  <si>
    <t xml:space="preserve">Nehemia 12,22</t>
  </si>
  <si>
    <t xml:space="preserve">Artaxerxes II</t>
  </si>
  <si>
    <t xml:space="preserve">Artaxerxes III</t>
  </si>
  <si>
    <t xml:space="preserve">Arses</t>
  </si>
  <si>
    <t xml:space="preserve">Dareios III</t>
  </si>
  <si>
    <t xml:space="preserve">Sieg Alexander des Großen bei Issos und Untergang des Medo-Persischen Reichs</t>
  </si>
  <si>
    <t xml:space="preserve">Griechisches Reich nach den Diadochenkriegen</t>
  </si>
  <si>
    <t xml:space="preserve">Ptolomäer</t>
  </si>
  <si>
    <t xml:space="preserve">Seleukiden</t>
  </si>
  <si>
    <t xml:space="preserve">„Könige des Südens“, Ägypten</t>
  </si>
  <si>
    <t xml:space="preserve">„Könige des Nordens“, Syrien</t>
  </si>
  <si>
    <t xml:space="preserve">Ptolemäus I Soter</t>
  </si>
  <si>
    <t xml:space="preserve">Daniel 11,5</t>
  </si>
  <si>
    <t xml:space="preserve">Seleukus I Nikator</t>
  </si>
  <si>
    <t xml:space="preserve">Ptolemäus II Philadelphos</t>
  </si>
  <si>
    <t xml:space="preserve">Daniel 11,6</t>
  </si>
  <si>
    <t xml:space="preserve">Antiochus I Soter</t>
  </si>
  <si>
    <t xml:space="preserve">Antiochus II Theos</t>
  </si>
  <si>
    <t xml:space="preserve">Seleukus II Callinikus</t>
  </si>
  <si>
    <t xml:space="preserve">Daniel 11,7-9</t>
  </si>
  <si>
    <t xml:space="preserve">Ptolemäus III Euergetes</t>
  </si>
  <si>
    <t xml:space="preserve">Daniel 11,7-8</t>
  </si>
  <si>
    <t xml:space="preserve">Seleukus III Soter</t>
  </si>
  <si>
    <t xml:space="preserve">Daniel 11,10</t>
  </si>
  <si>
    <t xml:space="preserve">Antiochus III der Große</t>
  </si>
  <si>
    <t xml:space="preserve">Daniel 11,10-11 /
13,15-19</t>
  </si>
  <si>
    <t xml:space="preserve">Ptolemäus IV Philopator</t>
  </si>
  <si>
    <t xml:space="preserve">Daniel 11,11-12,14-15</t>
  </si>
  <si>
    <t xml:space="preserve">Ptolemäus V Epiphanes</t>
  </si>
  <si>
    <t xml:space="preserve">Daniel 11,17</t>
  </si>
  <si>
    <t xml:space="preserve">Seleukus IV</t>
  </si>
  <si>
    <t xml:space="preserve">Daniel 11,20</t>
  </si>
  <si>
    <t xml:space="preserve">Ptolemäus VI Pilometor</t>
  </si>
  <si>
    <t xml:space="preserve">Daniel 11,25</t>
  </si>
  <si>
    <t xml:space="preserve">Antiochus IV Epiphanes</t>
  </si>
  <si>
    <t xml:space="preserve">Daniel 11,21,32</t>
  </si>
  <si>
    <t xml:space="preserve">Antiochus stellt das Gäuelbild der Verwüstung auf</t>
  </si>
  <si>
    <t xml:space="preserve">Daniel 11,31</t>
  </si>
  <si>
    <t xml:space="preserve">Makkabäeraufstand</t>
  </si>
  <si>
    <t xml:space="preserve">73 v.Chr.</t>
  </si>
  <si>
    <t xml:space="preserve">2 v.Chr.</t>
  </si>
  <si>
    <t xml:space="preserve">Herodes der Große</t>
  </si>
  <si>
    <t xml:space="preserve">4 v.Chr.</t>
  </si>
  <si>
    <t xml:space="preserve">Herodes Philippus ist Herrscher (Vierfürst) von Ituräa, Golan und Trachnonitis</t>
  </si>
  <si>
    <t xml:space="preserve">Tiberius ist Kaiser</t>
  </si>
  <si>
    <t xml:space="preserve">Kaiphas ist Hohepriester in Jerusalem</t>
  </si>
  <si>
    <t xml:space="preserve">Herodes Antipas ist Herrscher von Galiäa und Peräa</t>
  </si>
  <si>
    <t xml:space="preserve">er wird in der Bibel „Vierfürst“ genannt</t>
  </si>
  <si>
    <t xml:space="preserve">Pilatus ist Statthalter</t>
  </si>
  <si>
    <t xml:space="preserve">Johannes tritt auf</t>
  </si>
  <si>
    <t xml:space="preserve">Lukas 3,1</t>
  </si>
  <si>
    <t xml:space="preserve">kurz danach der 6 Monate jüngere Jesus</t>
  </si>
  <si>
    <t xml:space="preserve">Johannes beginnt seine Arbeit im 15. Jahr Tiberius</t>
  </si>
  <si>
    <t xml:space="preserve">Jesus ist bei Beginn seiner Arbeit fast 30 Jahre alt</t>
  </si>
  <si>
    <t xml:space="preserve">Lukas 3,23</t>
  </si>
  <si>
    <t xml:space="preserve">- &gt; Jesus wurde 2 v. Chr. geboren</t>
  </si>
  <si>
    <t xml:space="preserve">Kreuzigung und Auferstehung</t>
  </si>
  <si>
    <t xml:space="preserve">Kaiphas stirbt</t>
  </si>
  <si>
    <t xml:space="preserve">Pilatus begeht Selbstmord</t>
  </si>
  <si>
    <t xml:space="preserve">Herodes geht nach Rom, um den Königstitel in Empfang zu nehmen.</t>
  </si>
  <si>
    <t xml:space="preserve">Aufgrund von Anklagen seines Neffen und Schwagers Aprippa I</t>
  </si>
  <si>
    <t xml:space="preserve">wird er nach Lugdunum (Lyon) in Gallien verbannt.</t>
  </si>
  <si>
    <t xml:space="preserve">Dort stirbt er. Das genaue Datum ist nicht bekannt.</t>
  </si>
  <si>
    <t xml:space="preserve">Südreich</t>
  </si>
  <si>
    <t xml:space="preserve">Nordreich</t>
  </si>
  <si>
    <t xml:space="preserve">in seinem 2. Jahr wird im Nordreich Joram König</t>
  </si>
  <si>
    <t xml:space="preserve">Im Südreich wird Ahasja König im 11. Jahr</t>
  </si>
  <si>
    <t xml:space="preserve">Atalja (Mutter Ahasjas, Frau Jorams)</t>
  </si>
  <si>
    <t xml:space="preserve">12 Jahre lang keine Regierung evtl. mit Regent</t>
  </si>
  <si>
    <t xml:space="preserve">23 Jahre keine Regierung evtl. mit Regent</t>
  </si>
  <si>
    <t xml:space="preserve">2 Jahre keine Regierung evtl. mit Regent</t>
  </si>
  <si>
    <t xml:space="preserve">Jojakim</t>
  </si>
  <si>
    <t xml:space="preserve">Zerstörung Jerusalems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</si>
</sst>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\ [$€-407];[RED]\-#,##0.00\ [$€-407]"/>
    <numFmt numFmtId="166" formatCode="#,##0"/>
  </numFmts>
  <fonts count="4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333333"/>
      <name val="Arial"/>
      <family val="2"/>
    </font>
    <font>
      <i val="true"/>
      <sz val="10"/>
      <color rgb="FF808080"/>
      <name val="Arial"/>
      <family val="2"/>
    </font>
    <font>
      <u val="single"/>
      <sz val="10"/>
      <color rgb="FF0000EE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CC0000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FFFFFF"/>
      <name val="Arial"/>
      <family val="2"/>
    </font>
    <font>
      <b val="true"/>
      <i val="true"/>
      <u val="single"/>
      <sz val="10"/>
      <name val="Arial"/>
      <family val="2"/>
    </font>
    <font>
      <b val="true"/>
      <i val="true"/>
      <sz val="16"/>
      <name val="Arial"/>
      <family val="2"/>
    </font>
    <font>
      <sz val="10"/>
      <color rgb="FFED1C24"/>
      <name val="Arial"/>
      <family val="2"/>
    </font>
    <font>
      <i val="true"/>
      <sz val="9"/>
      <color rgb="FFA3238E"/>
      <name val="Arial"/>
      <family val="2"/>
    </font>
    <font>
      <sz val="10"/>
      <color rgb="FFA3238E"/>
      <name val="Arial"/>
      <family val="2"/>
    </font>
    <font>
      <sz val="9"/>
      <color rgb="FFA3238E"/>
      <name val="Arial"/>
      <family val="2"/>
    </font>
    <font>
      <sz val="10"/>
      <color rgb="FF5300A8"/>
      <name val="Arial"/>
      <family val="2"/>
    </font>
    <font>
      <sz val="10"/>
      <color rgb="FFCCBE00"/>
      <name val="Arial"/>
      <family val="2"/>
    </font>
    <font>
      <sz val="10"/>
      <color rgb="FF0000FF"/>
      <name val="Arial"/>
      <family val="2"/>
    </font>
    <font>
      <sz val="10"/>
      <color rgb="FFCE181E"/>
      <name val="Arial"/>
      <family val="2"/>
    </font>
    <font>
      <i val="true"/>
      <sz val="9"/>
      <name val="Arial"/>
      <family val="2"/>
    </font>
    <font>
      <sz val="10"/>
      <color rgb="FF0066B3"/>
      <name val="Arial"/>
      <family val="2"/>
    </font>
    <font>
      <sz val="10"/>
      <color rgb="FF8E03A3"/>
      <name val="Arial"/>
      <family val="2"/>
    </font>
    <font>
      <b val="true"/>
      <sz val="13"/>
      <name val="Arial"/>
      <family val="2"/>
    </font>
    <font>
      <b val="true"/>
      <sz val="10"/>
      <name val="Arial"/>
      <family val="2"/>
    </font>
    <font>
      <sz val="10"/>
      <color rgb="FF7E0080"/>
      <name val="Arial"/>
      <family val="2"/>
    </font>
    <font>
      <sz val="10"/>
      <color rgb="FF579835"/>
      <name val="Arial"/>
      <family val="2"/>
    </font>
    <font>
      <b val="true"/>
      <sz val="10"/>
      <color rgb="FFA3238E"/>
      <name val="Arial"/>
      <family val="2"/>
    </font>
    <font>
      <i val="true"/>
      <sz val="10"/>
      <color rgb="FFA3238E"/>
      <name val="Arial"/>
      <family val="2"/>
    </font>
    <font>
      <sz val="10"/>
      <color rgb="FF21409A"/>
      <name val="Arial"/>
      <family val="2"/>
    </font>
    <font>
      <b val="true"/>
      <sz val="11"/>
      <name val="Arial"/>
      <family val="2"/>
    </font>
    <font>
      <b val="true"/>
      <i val="true"/>
      <sz val="12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1"/>
      <color rgb="FFCE181E"/>
      <name val="Arial"/>
      <family val="2"/>
    </font>
    <font>
      <i val="true"/>
      <sz val="10"/>
      <name val="Arial"/>
      <family val="2"/>
    </font>
    <font>
      <i val="true"/>
      <sz val="10"/>
      <color rgb="FF00AAAD"/>
      <name val="Arial"/>
      <family val="2"/>
    </font>
    <font>
      <i val="true"/>
      <sz val="10"/>
      <color rgb="FFFAA61A"/>
      <name val="Arial"/>
      <family val="2"/>
    </font>
    <font>
      <sz val="10"/>
      <color rgb="FF00AAAD"/>
      <name val="Arial"/>
      <family val="2"/>
    </font>
    <font>
      <sz val="10"/>
      <color rgb="FFFAA61A"/>
      <name val="Arial"/>
      <family val="2"/>
    </font>
    <font>
      <sz val="10"/>
      <color rgb="FF18A303"/>
      <name val="Arial"/>
      <family val="2"/>
    </font>
    <font>
      <i val="true"/>
      <sz val="10"/>
      <color rgb="FF8E03A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E181E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FF00"/>
        <bgColor rgb="FFFFF200"/>
      </patternFill>
    </fill>
    <fill>
      <patternFill patternType="solid">
        <fgColor rgb="FFFFF2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4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7" fillId="2" borderId="1" applyFont="true" applyBorder="tru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10" fillId="3" borderId="0" applyFont="true" applyBorder="false" applyAlignment="false" applyProtection="false"/>
    <xf numFmtId="164" fontId="11" fillId="2" borderId="0" applyFont="true" applyBorder="false" applyAlignment="false" applyProtection="false"/>
    <xf numFmtId="164" fontId="12" fillId="4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5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6" borderId="0" applyFont="true" applyBorder="false" applyAlignment="false" applyProtection="false"/>
    <xf numFmtId="164" fontId="15" fillId="7" borderId="0" applyFont="true" applyBorder="false" applyAlignment="false" applyProtection="false"/>
    <xf numFmtId="164" fontId="14" fillId="8" borderId="0" applyFont="true" applyBorder="false" applyAlignment="false" applyProtection="false"/>
    <xf numFmtId="164" fontId="16" fillId="0" borderId="0" applyFont="true" applyBorder="false" applyAlignment="false" applyProtection="false"/>
    <xf numFmtId="165" fontId="16" fillId="0" borderId="0" applyFont="true" applyBorder="false" applyAlignment="false" applyProtection="false"/>
    <xf numFmtId="164" fontId="17" fillId="0" borderId="0" applyFont="true" applyBorder="false" applyAlignment="true" applyProtection="false">
      <alignment horizontal="center" vertical="bottom" textRotation="0" wrapText="false" indent="0" shrinkToFit="false"/>
    </xf>
    <xf numFmtId="164" fontId="17" fillId="0" borderId="0" applyFont="true" applyBorder="false" applyAlignment="true" applyProtection="false">
      <alignment horizontal="center" vertical="bottom" textRotation="90" wrapText="false" indent="0" shrinkToFit="false"/>
    </xf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4" fillId="9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5" fillId="1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Hyperlink" xfId="26" builtinId="53" customBuiltin="true"/>
    <cellStyle name="Status" xfId="27" builtinId="53" customBuiltin="true"/>
    <cellStyle name="Good" xfId="28" builtinId="53" customBuiltin="true"/>
    <cellStyle name="Neutral" xfId="29" builtinId="53" customBuiltin="true"/>
    <cellStyle name="Bad" xfId="30" builtinId="53" customBuiltin="true"/>
    <cellStyle name="Warning" xfId="31" builtinId="53" customBuiltin="true"/>
    <cellStyle name="Error" xfId="32" builtinId="53" customBuiltin="true"/>
    <cellStyle name="Accent" xfId="33" builtinId="53" customBuiltin="true"/>
    <cellStyle name="Accent 1" xfId="34" builtinId="53" customBuiltin="true"/>
    <cellStyle name="Accent 2" xfId="35" builtinId="53" customBuiltin="true"/>
    <cellStyle name="Accent 3" xfId="36" builtinId="53" customBuiltin="true"/>
    <cellStyle name="Ergebnis" xfId="37" builtinId="53" customBuiltin="true"/>
    <cellStyle name="Ergebnis2" xfId="38" builtinId="53" customBuiltin="true"/>
    <cellStyle name="Überschrift" xfId="39" builtinId="53" customBuiltin="true"/>
    <cellStyle name="Überschrift1" xfId="40" builtinId="53" customBuiltin="true"/>
  </cellStyles>
  <colors>
    <indexedColors>
      <rgbColor rgb="FF000000"/>
      <rgbColor rgb="FFFFFFFF"/>
      <rgbColor rgb="FFED1C24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7E0080"/>
      <rgbColor rgb="FF00AAAD"/>
      <rgbColor rgb="FFC0C0C0"/>
      <rgbColor rgb="FF808080"/>
      <rgbColor rgb="FF9999FF"/>
      <rgbColor rgb="FFA3238E"/>
      <rgbColor rgb="FFFFFFCC"/>
      <rgbColor rgb="FFCCFFFF"/>
      <rgbColor rgb="FF5300A8"/>
      <rgbColor rgb="FFFF8080"/>
      <rgbColor rgb="FF0066B3"/>
      <rgbColor rgb="FFDDDDDD"/>
      <rgbColor rgb="FF000080"/>
      <rgbColor rgb="FFFF00FF"/>
      <rgbColor rgb="FFFFF200"/>
      <rgbColor rgb="FF00FFFF"/>
      <rgbColor rgb="FF8E03A3"/>
      <rgbColor rgb="FF800000"/>
      <rgbColor rgb="FF18A303"/>
      <rgbColor rgb="FF0000EE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CCBE00"/>
      <rgbColor rgb="FFFFCC00"/>
      <rgbColor rgb="FFFAA61A"/>
      <rgbColor rgb="FFFF6600"/>
      <rgbColor rgb="FF666699"/>
      <rgbColor rgb="FF969696"/>
      <rgbColor rgb="FF003366"/>
      <rgbColor rgb="FF579835"/>
      <rgbColor rgb="FF003300"/>
      <rgbColor rgb="FF333300"/>
      <rgbColor rgb="FFCE181E"/>
      <rgbColor rgb="FF993366"/>
      <rgbColor rgb="FF21409A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knetsch.de/wie-lange-war-israel-in-aegypten/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knetsch.de/wie-lange-war-israel-in-aegypten/" TargetMode="Externa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knetsch.de/wann-fand-der-auszug-aus-aegypten-statt/" TargetMode="Externa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hyperlink" Target="https://knetsch.de/jesu-geburtsjahr-und-kreuzigungsdatum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J51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pane xSplit="0" ySplit="3" topLeftCell="A25" activePane="bottomLeft" state="frozen"/>
      <selection pane="topLeft" activeCell="A1" activeCellId="0" sqref="A1"/>
      <selection pane="bottomLeft" activeCell="G23" activeCellId="0" sqref="G23"/>
    </sheetView>
  </sheetViews>
  <sheetFormatPr defaultRowHeight="12.8" zeroHeight="false" outlineLevelRow="0" outlineLevelCol="0"/>
  <cols>
    <col collapsed="false" customWidth="true" hidden="true" outlineLevel="0" max="1" min="1" style="0" width="10.73"/>
    <col collapsed="false" customWidth="true" hidden="true" outlineLevel="0" max="2" min="2" style="0" width="5.29"/>
    <col collapsed="false" customWidth="true" hidden="false" outlineLevel="0" max="3" min="3" style="0" width="6.67"/>
    <col collapsed="false" customWidth="true" hidden="false" outlineLevel="0" max="4" min="4" style="0" width="5.78"/>
    <col collapsed="false" customWidth="true" hidden="false" outlineLevel="0" max="5" min="5" style="0" width="10.73"/>
    <col collapsed="false" customWidth="true" hidden="false" outlineLevel="0" max="6" min="6" style="0" width="5.29"/>
    <col collapsed="false" customWidth="true" hidden="false" outlineLevel="0" max="7" min="7" style="0" width="38.03"/>
    <col collapsed="false" customWidth="true" hidden="false" outlineLevel="0" max="9" min="8" style="0" width="9.03"/>
    <col collapsed="false" customWidth="true" hidden="false" outlineLevel="0" max="10" min="10" style="0" width="15.52"/>
    <col collapsed="false" customWidth="true" hidden="false" outlineLevel="0" max="11" min="11" style="0" width="35.45"/>
    <col collapsed="false" customWidth="false" hidden="false" outlineLevel="0" max="1025" min="12" style="0" width="11.52"/>
  </cols>
  <sheetData>
    <row r="1" customFormat="false" ht="12.8" hidden="false" customHeight="false" outlineLevel="0" collapsed="false">
      <c r="A1" s="1"/>
      <c r="B1" s="1"/>
      <c r="C1" s="2" t="s">
        <v>0</v>
      </c>
      <c r="D1" s="2"/>
      <c r="E1" s="2"/>
      <c r="F1" s="2"/>
      <c r="H1" s="2" t="s">
        <v>1</v>
      </c>
      <c r="I1" s="2"/>
      <c r="J1" s="2"/>
    </row>
    <row r="2" customFormat="false" ht="12.8" hidden="false" customHeight="false" outlineLevel="0" collapsed="false">
      <c r="A2" s="1"/>
      <c r="B2" s="1"/>
      <c r="C2" s="3"/>
      <c r="D2" s="3"/>
      <c r="E2" s="1"/>
      <c r="F2" s="1"/>
      <c r="H2" s="2" t="s">
        <v>2</v>
      </c>
      <c r="I2" s="2"/>
    </row>
    <row r="3" customFormat="false" ht="12.8" hidden="false" customHeight="false" outlineLevel="0" collapsed="false">
      <c r="A3" s="2" t="s">
        <v>3</v>
      </c>
      <c r="B3" s="2"/>
      <c r="C3" s="2" t="s">
        <v>4</v>
      </c>
      <c r="D3" s="2"/>
      <c r="E3" s="2" t="s">
        <v>5</v>
      </c>
      <c r="F3" s="2"/>
      <c r="H3" s="0" t="s">
        <v>6</v>
      </c>
      <c r="I3" s="0" t="s">
        <v>7</v>
      </c>
      <c r="J3" s="0" t="s">
        <v>8</v>
      </c>
      <c r="K3" s="0" t="s">
        <v>9</v>
      </c>
    </row>
    <row r="4" customFormat="false" ht="12.8" hidden="false" customHeight="false" outlineLevel="0" collapsed="false">
      <c r="A4" s="4"/>
      <c r="B4" s="4"/>
      <c r="C4" s="5" t="n">
        <f aca="false">'Abraham bis Josef'!C5+A49</f>
        <v>4115</v>
      </c>
      <c r="D4" s="4"/>
      <c r="E4" s="4"/>
      <c r="F4" s="4"/>
      <c r="G4" s="4" t="s">
        <v>10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</row>
    <row r="5" customFormat="false" ht="12.8" hidden="false" customHeight="false" outlineLevel="0" collapsed="false">
      <c r="A5" s="0" t="n">
        <v>0</v>
      </c>
      <c r="B5" s="0" t="n">
        <f aca="false">A5+$J5</f>
        <v>930</v>
      </c>
      <c r="C5" s="0" t="n">
        <f aca="false">$C$4-A5</f>
        <v>4115</v>
      </c>
      <c r="D5" s="0" t="n">
        <f aca="false">$C$4-B5</f>
        <v>3185</v>
      </c>
      <c r="E5" s="0" t="n">
        <f aca="false">A5</f>
        <v>0</v>
      </c>
      <c r="F5" s="0" t="n">
        <f aca="false">B5</f>
        <v>930</v>
      </c>
      <c r="G5" s="0" t="s">
        <v>11</v>
      </c>
      <c r="H5" s="0" t="n">
        <v>130</v>
      </c>
      <c r="I5" s="0" t="n">
        <v>800</v>
      </c>
      <c r="J5" s="0" t="n">
        <f aca="false">SUM(H5:I5)</f>
        <v>930</v>
      </c>
    </row>
    <row r="6" customFormat="false" ht="12.8" hidden="false" customHeight="false" outlineLevel="0" collapsed="false">
      <c r="A6" s="0" t="n">
        <f aca="false">A5+$H5</f>
        <v>130</v>
      </c>
      <c r="B6" s="0" t="n">
        <f aca="false">A6+$J6</f>
        <v>1042</v>
      </c>
      <c r="C6" s="0" t="n">
        <f aca="false">$C$4-A6</f>
        <v>3985</v>
      </c>
      <c r="D6" s="0" t="n">
        <f aca="false">$C$4-B6</f>
        <v>3073</v>
      </c>
      <c r="E6" s="0" t="n">
        <f aca="false">A6</f>
        <v>130</v>
      </c>
      <c r="F6" s="0" t="n">
        <f aca="false">B6</f>
        <v>1042</v>
      </c>
      <c r="G6" s="0" t="s">
        <v>12</v>
      </c>
      <c r="H6" s="0" t="n">
        <v>105</v>
      </c>
      <c r="I6" s="0" t="n">
        <v>807</v>
      </c>
      <c r="J6" s="0" t="n">
        <f aca="false">SUM(H6:I6)</f>
        <v>912</v>
      </c>
      <c r="K6" s="0" t="s">
        <v>13</v>
      </c>
    </row>
    <row r="7" customFormat="false" ht="12.8" hidden="false" customHeight="false" outlineLevel="0" collapsed="false">
      <c r="A7" s="0" t="n">
        <f aca="false">A6+$H6</f>
        <v>235</v>
      </c>
      <c r="B7" s="0" t="n">
        <f aca="false">A7+$J7</f>
        <v>1140</v>
      </c>
      <c r="C7" s="0" t="n">
        <f aca="false">$C$4-A7</f>
        <v>3880</v>
      </c>
      <c r="D7" s="0" t="n">
        <f aca="false">$C$4-B7</f>
        <v>2975</v>
      </c>
      <c r="E7" s="0" t="n">
        <f aca="false">A7</f>
        <v>235</v>
      </c>
      <c r="F7" s="0" t="n">
        <f aca="false">B7</f>
        <v>1140</v>
      </c>
      <c r="G7" s="0" t="s">
        <v>14</v>
      </c>
      <c r="H7" s="0" t="n">
        <v>90</v>
      </c>
      <c r="I7" s="0" t="n">
        <v>815</v>
      </c>
      <c r="J7" s="0" t="n">
        <f aca="false">SUM(H7:I7)</f>
        <v>905</v>
      </c>
      <c r="K7" s="0" t="s">
        <v>15</v>
      </c>
    </row>
    <row r="8" customFormat="false" ht="12.8" hidden="false" customHeight="false" outlineLevel="0" collapsed="false">
      <c r="A8" s="0" t="n">
        <f aca="false">A7+$H7</f>
        <v>325</v>
      </c>
      <c r="B8" s="0" t="n">
        <f aca="false">A8+$J8</f>
        <v>1235</v>
      </c>
      <c r="C8" s="0" t="n">
        <f aca="false">$C$4-A8</f>
        <v>3790</v>
      </c>
      <c r="D8" s="0" t="n">
        <f aca="false">$C$4-B8</f>
        <v>2880</v>
      </c>
      <c r="E8" s="0" t="n">
        <f aca="false">A8</f>
        <v>325</v>
      </c>
      <c r="F8" s="0" t="n">
        <f aca="false">B8</f>
        <v>1235</v>
      </c>
      <c r="G8" s="0" t="s">
        <v>16</v>
      </c>
      <c r="H8" s="0" t="n">
        <v>70</v>
      </c>
      <c r="I8" s="0" t="n">
        <v>840</v>
      </c>
      <c r="J8" s="0" t="n">
        <f aca="false">SUM(H8:I8)</f>
        <v>910</v>
      </c>
      <c r="K8" s="0" t="s">
        <v>17</v>
      </c>
    </row>
    <row r="9" customFormat="false" ht="12.8" hidden="false" customHeight="false" outlineLevel="0" collapsed="false">
      <c r="A9" s="0" t="n">
        <f aca="false">A8+$H8</f>
        <v>395</v>
      </c>
      <c r="B9" s="0" t="n">
        <f aca="false">A9+$J9</f>
        <v>1290</v>
      </c>
      <c r="C9" s="0" t="n">
        <f aca="false">$C$4-A9</f>
        <v>3720</v>
      </c>
      <c r="D9" s="0" t="n">
        <f aca="false">$C$4-B9</f>
        <v>2825</v>
      </c>
      <c r="E9" s="0" t="n">
        <f aca="false">A9</f>
        <v>395</v>
      </c>
      <c r="F9" s="0" t="n">
        <f aca="false">B9</f>
        <v>1290</v>
      </c>
      <c r="G9" s="0" t="s">
        <v>18</v>
      </c>
      <c r="H9" s="0" t="n">
        <v>65</v>
      </c>
      <c r="I9" s="0" t="n">
        <v>830</v>
      </c>
      <c r="J9" s="0" t="n">
        <f aca="false">SUM(H9:I9)</f>
        <v>895</v>
      </c>
      <c r="K9" s="0" t="s">
        <v>19</v>
      </c>
    </row>
    <row r="10" customFormat="false" ht="12.8" hidden="false" customHeight="false" outlineLevel="0" collapsed="false">
      <c r="A10" s="0" t="n">
        <f aca="false">A9+$H9</f>
        <v>460</v>
      </c>
      <c r="B10" s="0" t="n">
        <f aca="false">A10+$J10</f>
        <v>1422</v>
      </c>
      <c r="C10" s="0" t="n">
        <f aca="false">$C$4-A10</f>
        <v>3655</v>
      </c>
      <c r="D10" s="0" t="n">
        <f aca="false">$C$4-B10</f>
        <v>2693</v>
      </c>
      <c r="E10" s="0" t="n">
        <f aca="false">A10</f>
        <v>460</v>
      </c>
      <c r="F10" s="0" t="n">
        <f aca="false">B10</f>
        <v>1422</v>
      </c>
      <c r="G10" s="0" t="s">
        <v>20</v>
      </c>
      <c r="H10" s="0" t="n">
        <v>162</v>
      </c>
      <c r="I10" s="0" t="n">
        <v>800</v>
      </c>
      <c r="J10" s="0" t="n">
        <f aca="false">SUM(H10:I10)</f>
        <v>962</v>
      </c>
      <c r="K10" s="0" t="s">
        <v>21</v>
      </c>
    </row>
    <row r="11" customFormat="false" ht="12.8" hidden="false" customHeight="false" outlineLevel="0" collapsed="false">
      <c r="A11" s="0" t="n">
        <f aca="false">A10+$H10</f>
        <v>622</v>
      </c>
      <c r="B11" s="0" t="n">
        <f aca="false">A11+$J11</f>
        <v>987</v>
      </c>
      <c r="C11" s="0" t="n">
        <f aca="false">$C$4-A11</f>
        <v>3493</v>
      </c>
      <c r="D11" s="0" t="n">
        <f aca="false">$C$4-B11</f>
        <v>3128</v>
      </c>
      <c r="E11" s="0" t="n">
        <f aca="false">A11</f>
        <v>622</v>
      </c>
      <c r="F11" s="0" t="n">
        <f aca="false">B11</f>
        <v>987</v>
      </c>
      <c r="G11" s="0" t="s">
        <v>22</v>
      </c>
      <c r="H11" s="0" t="n">
        <v>65</v>
      </c>
      <c r="I11" s="0" t="n">
        <v>300</v>
      </c>
      <c r="J11" s="0" t="n">
        <f aca="false">SUM(H11:I11)</f>
        <v>365</v>
      </c>
      <c r="K11" s="0" t="s">
        <v>23</v>
      </c>
    </row>
    <row r="12" customFormat="false" ht="12.8" hidden="false" customHeight="false" outlineLevel="0" collapsed="false">
      <c r="A12" s="6"/>
      <c r="B12" s="6"/>
      <c r="C12" s="7"/>
      <c r="D12" s="7"/>
      <c r="E12" s="7"/>
      <c r="F12" s="6"/>
      <c r="G12" s="6" t="s">
        <v>24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</row>
    <row r="13" customFormat="false" ht="12.8" hidden="false" customHeight="false" outlineLevel="0" collapsed="false">
      <c r="A13" s="0" t="n">
        <f aca="false">A11+$H11</f>
        <v>687</v>
      </c>
      <c r="B13" s="0" t="n">
        <f aca="false">A13+$J13</f>
        <v>1656</v>
      </c>
      <c r="C13" s="0" t="n">
        <f aca="false">$C$4-A13</f>
        <v>3428</v>
      </c>
      <c r="D13" s="0" t="n">
        <f aca="false">$C$4-B13</f>
        <v>2459</v>
      </c>
      <c r="E13" s="0" t="n">
        <f aca="false">A13</f>
        <v>687</v>
      </c>
      <c r="F13" s="0" t="n">
        <f aca="false">B13</f>
        <v>1656</v>
      </c>
      <c r="G13" s="0" t="s">
        <v>25</v>
      </c>
      <c r="H13" s="0" t="n">
        <v>187</v>
      </c>
      <c r="I13" s="0" t="n">
        <v>782</v>
      </c>
      <c r="J13" s="0" t="n">
        <f aca="false">SUM(H13:I13)</f>
        <v>969</v>
      </c>
      <c r="K13" s="0" t="s">
        <v>26</v>
      </c>
    </row>
    <row r="14" customFormat="false" ht="12.8" hidden="false" customHeight="false" outlineLevel="0" collapsed="false">
      <c r="A14" s="6"/>
      <c r="B14" s="6"/>
      <c r="C14" s="7"/>
      <c r="D14" s="7"/>
      <c r="E14" s="7"/>
      <c r="F14" s="6"/>
      <c r="G14" s="6" t="s">
        <v>27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</row>
    <row r="15" customFormat="false" ht="12.8" hidden="false" customHeight="false" outlineLevel="0" collapsed="false">
      <c r="A15" s="0" t="n">
        <f aca="false">A13+$H13</f>
        <v>874</v>
      </c>
      <c r="B15" s="0" t="n">
        <f aca="false">A15+$J15</f>
        <v>1651</v>
      </c>
      <c r="C15" s="0" t="n">
        <f aca="false">$C$4-A15</f>
        <v>3241</v>
      </c>
      <c r="D15" s="0" t="n">
        <f aca="false">$C$4-B15</f>
        <v>2464</v>
      </c>
      <c r="E15" s="0" t="n">
        <f aca="false">A15</f>
        <v>874</v>
      </c>
      <c r="F15" s="0" t="n">
        <f aca="false">B15</f>
        <v>1651</v>
      </c>
      <c r="G15" s="0" t="s">
        <v>28</v>
      </c>
      <c r="H15" s="0" t="n">
        <v>182</v>
      </c>
      <c r="I15" s="0" t="n">
        <v>595</v>
      </c>
      <c r="J15" s="0" t="n">
        <f aca="false">SUM(H15:I15)</f>
        <v>777</v>
      </c>
      <c r="K15" s="0" t="s">
        <v>29</v>
      </c>
    </row>
    <row r="16" customFormat="false" ht="12.8" hidden="false" customHeight="false" outlineLevel="0" collapsed="false">
      <c r="A16" s="6"/>
      <c r="B16" s="6"/>
      <c r="C16" s="7"/>
      <c r="D16" s="7"/>
      <c r="E16" s="7"/>
      <c r="F16" s="6"/>
      <c r="G16" s="6" t="s">
        <v>30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</row>
    <row r="17" customFormat="false" ht="12.8" hidden="false" customHeight="false" outlineLevel="0" collapsed="false">
      <c r="A17" s="0" t="n">
        <f aca="false">A15+$H15</f>
        <v>1056</v>
      </c>
      <c r="B17" s="0" t="n">
        <f aca="false">A17+$J17</f>
        <v>2006</v>
      </c>
      <c r="C17" s="0" t="n">
        <f aca="false">$C$4-A17</f>
        <v>3059</v>
      </c>
      <c r="D17" s="0" t="n">
        <f aca="false">$C$4-B17</f>
        <v>2109</v>
      </c>
      <c r="E17" s="0" t="n">
        <f aca="false">A17</f>
        <v>1056</v>
      </c>
      <c r="F17" s="0" t="n">
        <f aca="false">B17</f>
        <v>2006</v>
      </c>
      <c r="G17" s="0" t="s">
        <v>31</v>
      </c>
      <c r="H17" s="0" t="n">
        <v>500</v>
      </c>
      <c r="I17" s="0" t="n">
        <v>450</v>
      </c>
      <c r="J17" s="0" t="n">
        <f aca="false">SUM(H17:I17)</f>
        <v>950</v>
      </c>
      <c r="K17" s="0" t="s">
        <v>32</v>
      </c>
    </row>
    <row r="18" customFormat="false" ht="12.8" hidden="false" customHeight="false" outlineLevel="0" collapsed="false">
      <c r="A18" s="7" t="n">
        <f aca="false">A17+$H17</f>
        <v>1556</v>
      </c>
      <c r="B18" s="7"/>
      <c r="C18" s="7" t="n">
        <f aca="false">$C$4-A18</f>
        <v>2559</v>
      </c>
      <c r="D18" s="7"/>
      <c r="E18" s="7" t="n">
        <f aca="false">A18</f>
        <v>1556</v>
      </c>
      <c r="F18" s="7"/>
      <c r="G18" s="7" t="s">
        <v>33</v>
      </c>
      <c r="H18" s="7"/>
      <c r="I18" s="7"/>
      <c r="J18" s="7"/>
      <c r="K18" s="7" t="s">
        <v>34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</row>
    <row r="19" customFormat="false" ht="12.8" hidden="false" customHeight="false" outlineLevel="0" collapsed="false">
      <c r="A19" s="7" t="n">
        <f aca="false">A27-98</f>
        <v>1558</v>
      </c>
      <c r="B19" s="7"/>
      <c r="C19" s="7" t="n">
        <f aca="false">$C$4-A19</f>
        <v>2557</v>
      </c>
      <c r="D19" s="7"/>
      <c r="E19" s="7" t="n">
        <f aca="false">A19</f>
        <v>1558</v>
      </c>
      <c r="F19" s="7"/>
      <c r="G19" s="7" t="s">
        <v>35</v>
      </c>
      <c r="H19" s="7"/>
      <c r="I19" s="7"/>
      <c r="J19" s="7"/>
      <c r="K19" s="7" t="s">
        <v>36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</row>
    <row r="20" customFormat="false" ht="12.8" hidden="false" customHeight="false" outlineLevel="0" collapsed="false">
      <c r="A20" s="6"/>
      <c r="B20" s="6"/>
      <c r="C20" s="7"/>
      <c r="D20" s="7"/>
      <c r="E20" s="7"/>
      <c r="F20" s="6"/>
      <c r="G20" s="6" t="s">
        <v>37</v>
      </c>
      <c r="H20" s="6"/>
      <c r="I20" s="6"/>
      <c r="J20" s="6"/>
      <c r="K20" s="6" t="s">
        <v>38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</row>
    <row r="21" customFormat="false" ht="12.8" hidden="false" customHeight="false" outlineLevel="0" collapsed="false">
      <c r="A21" s="6"/>
      <c r="B21" s="6"/>
      <c r="C21" s="7"/>
      <c r="D21" s="7"/>
      <c r="E21" s="7"/>
      <c r="F21" s="6"/>
      <c r="G21" s="6" t="s">
        <v>39</v>
      </c>
      <c r="H21" s="6"/>
      <c r="I21" s="6"/>
      <c r="J21" s="6"/>
      <c r="K21" s="6" t="s">
        <v>34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</row>
    <row r="22" customFormat="false" ht="12.8" hidden="false" customHeight="false" outlineLevel="0" collapsed="false">
      <c r="A22" s="6"/>
      <c r="B22" s="6"/>
      <c r="C22" s="7"/>
      <c r="D22" s="7"/>
      <c r="E22" s="7"/>
      <c r="F22" s="6"/>
      <c r="G22" s="6" t="s">
        <v>40</v>
      </c>
      <c r="H22" s="6"/>
      <c r="I22" s="6"/>
      <c r="J22" s="6"/>
      <c r="K22" s="6" t="s">
        <v>41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</row>
    <row r="23" customFormat="false" ht="12.8" hidden="false" customHeight="false" outlineLevel="0" collapsed="false">
      <c r="A23" s="6"/>
      <c r="B23" s="6"/>
      <c r="C23" s="7"/>
      <c r="D23" s="7"/>
      <c r="E23" s="7"/>
      <c r="F23" s="6"/>
      <c r="G23" s="6" t="s">
        <v>42</v>
      </c>
      <c r="H23" s="6"/>
      <c r="I23" s="6"/>
      <c r="J23" s="6"/>
      <c r="K23" s="6" t="s">
        <v>36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</row>
    <row r="24" customFormat="false" ht="12.8" hidden="false" customHeight="false" outlineLevel="0" collapsed="false">
      <c r="A24" s="6"/>
      <c r="B24" s="6"/>
      <c r="C24" s="7"/>
      <c r="D24" s="7"/>
      <c r="E24" s="7"/>
      <c r="F24" s="6"/>
      <c r="G24" s="6" t="s">
        <v>43</v>
      </c>
      <c r="H24" s="6"/>
      <c r="I24" s="6"/>
      <c r="J24" s="6"/>
      <c r="K24" s="6" t="s">
        <v>44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</row>
    <row r="25" customFormat="false" ht="12.8" hidden="false" customHeight="false" outlineLevel="0" collapsed="false">
      <c r="A25" s="0" t="n">
        <f aca="false">A27-98</f>
        <v>1558</v>
      </c>
      <c r="B25" s="0" t="n">
        <f aca="false">A25+$J25</f>
        <v>2158</v>
      </c>
      <c r="C25" s="0" t="n">
        <f aca="false">$C$4-A25</f>
        <v>2557</v>
      </c>
      <c r="D25" s="0" t="n">
        <f aca="false">$C$4-B25</f>
        <v>1957</v>
      </c>
      <c r="E25" s="0" t="n">
        <f aca="false">A25</f>
        <v>1558</v>
      </c>
      <c r="F25" s="0" t="n">
        <f aca="false">B25</f>
        <v>2158</v>
      </c>
      <c r="G25" s="0" t="s">
        <v>35</v>
      </c>
      <c r="H25" s="0" t="n">
        <v>100</v>
      </c>
      <c r="I25" s="0" t="n">
        <v>500</v>
      </c>
      <c r="J25" s="0" t="n">
        <f aca="false">SUM(H25:I25)</f>
        <v>600</v>
      </c>
    </row>
    <row r="26" customFormat="false" ht="12.8" hidden="false" customHeight="false" outlineLevel="0" collapsed="false">
      <c r="A26" s="6"/>
      <c r="B26" s="6"/>
      <c r="C26" s="7"/>
      <c r="D26" s="7"/>
      <c r="E26" s="7"/>
      <c r="F26" s="6"/>
      <c r="G26" s="6" t="s">
        <v>45</v>
      </c>
      <c r="H26" s="6"/>
      <c r="I26" s="6"/>
      <c r="J26" s="6"/>
      <c r="K26" s="6" t="s">
        <v>36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</row>
    <row r="27" customFormat="false" ht="12.8" hidden="false" customHeight="false" outlineLevel="0" collapsed="false">
      <c r="A27" s="8" t="n">
        <f aca="false">A17+$H27</f>
        <v>1656</v>
      </c>
      <c r="B27" s="8"/>
      <c r="C27" s="8" t="n">
        <f aca="false">$C$4-A27</f>
        <v>2459</v>
      </c>
      <c r="D27" s="8"/>
      <c r="E27" s="0" t="n">
        <f aca="false">A27</f>
        <v>1656</v>
      </c>
      <c r="F27" s="8"/>
      <c r="G27" s="8" t="s">
        <v>46</v>
      </c>
      <c r="H27" s="8" t="n">
        <v>600</v>
      </c>
      <c r="I27" s="8"/>
      <c r="J27" s="8" t="n">
        <v>1</v>
      </c>
      <c r="K27" s="8" t="s">
        <v>47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</row>
    <row r="28" customFormat="false" ht="12.8" hidden="false" customHeight="false" outlineLevel="0" collapsed="false">
      <c r="A28" s="6"/>
      <c r="B28" s="9"/>
      <c r="C28" s="7"/>
      <c r="D28" s="7"/>
      <c r="E28" s="7"/>
      <c r="F28" s="9"/>
      <c r="G28" s="6" t="s">
        <v>48</v>
      </c>
      <c r="H28" s="6"/>
      <c r="I28" s="6"/>
      <c r="J28" s="6"/>
      <c r="K28" s="6" t="s">
        <v>49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</row>
    <row r="29" customFormat="false" ht="12.8" hidden="false" customHeight="false" outlineLevel="0" collapsed="false">
      <c r="A29" s="7" t="n">
        <f aca="false">A27+1</f>
        <v>1657</v>
      </c>
      <c r="B29" s="7"/>
      <c r="C29" s="7" t="n">
        <f aca="false">$C$4-A29</f>
        <v>2458</v>
      </c>
      <c r="D29" s="7"/>
      <c r="E29" s="7" t="n">
        <f aca="false">A29</f>
        <v>1657</v>
      </c>
      <c r="F29" s="7"/>
      <c r="G29" s="7" t="s">
        <v>50</v>
      </c>
      <c r="H29" s="7"/>
      <c r="I29" s="7"/>
      <c r="J29" s="7"/>
      <c r="K29" s="7" t="s">
        <v>51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</row>
    <row r="30" customFormat="false" ht="12.8" hidden="false" customHeight="false" outlineLevel="0" collapsed="false">
      <c r="A30" s="7"/>
      <c r="B30" s="7"/>
      <c r="C30" s="7"/>
      <c r="D30" s="7"/>
      <c r="E30" s="7"/>
      <c r="F30" s="7"/>
      <c r="G30" s="7" t="s">
        <v>52</v>
      </c>
      <c r="H30" s="7"/>
      <c r="I30" s="7"/>
      <c r="J30" s="7"/>
      <c r="K30" s="7" t="s">
        <v>53</v>
      </c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</row>
    <row r="31" customFormat="false" ht="12.8" hidden="false" customHeight="false" outlineLevel="0" collapsed="false">
      <c r="A31" s="0" t="n">
        <f aca="false">A25+$H25</f>
        <v>1658</v>
      </c>
      <c r="B31" s="0" t="n">
        <f aca="false">A31+$J31</f>
        <v>2096</v>
      </c>
      <c r="C31" s="0" t="n">
        <f aca="false">$C$4-A31</f>
        <v>2457</v>
      </c>
      <c r="D31" s="0" t="n">
        <f aca="false">$C$4-B31</f>
        <v>2019</v>
      </c>
      <c r="E31" s="0" t="n">
        <f aca="false">A31</f>
        <v>1658</v>
      </c>
      <c r="F31" s="0" t="n">
        <f aca="false">B31</f>
        <v>2096</v>
      </c>
      <c r="G31" s="0" t="s">
        <v>54</v>
      </c>
      <c r="H31" s="0" t="n">
        <v>35</v>
      </c>
      <c r="I31" s="0" t="n">
        <v>403</v>
      </c>
      <c r="J31" s="0" t="n">
        <f aca="false">SUM(H31:I31)</f>
        <v>438</v>
      </c>
      <c r="K31" s="0" t="s">
        <v>36</v>
      </c>
      <c r="L31" s="10"/>
      <c r="M31" s="10"/>
      <c r="N31" s="10"/>
    </row>
    <row r="32" customFormat="false" ht="12.8" hidden="false" customHeight="false" outlineLevel="0" collapsed="false">
      <c r="A32" s="6"/>
      <c r="B32" s="6"/>
      <c r="C32" s="7"/>
      <c r="D32" s="7"/>
      <c r="F32" s="6"/>
      <c r="G32" s="6" t="s">
        <v>55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</row>
    <row r="33" customFormat="false" ht="12.8" hidden="false" customHeight="false" outlineLevel="0" collapsed="false">
      <c r="A33" s="0" t="n">
        <f aca="false">A31+$H31</f>
        <v>1693</v>
      </c>
      <c r="B33" s="0" t="n">
        <f aca="false">A33+$J33</f>
        <v>2126</v>
      </c>
      <c r="C33" s="0" t="n">
        <f aca="false">$C$4-A33</f>
        <v>2422</v>
      </c>
      <c r="D33" s="0" t="n">
        <f aca="false">$C$4-B33</f>
        <v>1989</v>
      </c>
      <c r="E33" s="0" t="n">
        <f aca="false">A33</f>
        <v>1693</v>
      </c>
      <c r="F33" s="0" t="n">
        <f aca="false">B33</f>
        <v>2126</v>
      </c>
      <c r="G33" s="0" t="s">
        <v>56</v>
      </c>
      <c r="H33" s="0" t="n">
        <v>30</v>
      </c>
      <c r="I33" s="0" t="n">
        <v>403</v>
      </c>
      <c r="J33" s="0" t="n">
        <f aca="false">SUM(H33:I33)</f>
        <v>433</v>
      </c>
      <c r="K33" s="0" t="s">
        <v>57</v>
      </c>
    </row>
    <row r="34" customFormat="false" ht="12.8" hidden="false" customHeight="false" outlineLevel="0" collapsed="false">
      <c r="A34" s="0" t="n">
        <f aca="false">A33+$H33</f>
        <v>1723</v>
      </c>
      <c r="B34" s="0" t="n">
        <f aca="false">A34+$J34</f>
        <v>2187</v>
      </c>
      <c r="C34" s="0" t="n">
        <f aca="false">$C$4-A34</f>
        <v>2392</v>
      </c>
      <c r="D34" s="0" t="n">
        <f aca="false">$C$4-B34</f>
        <v>1928</v>
      </c>
      <c r="E34" s="0" t="n">
        <f aca="false">A34</f>
        <v>1723</v>
      </c>
      <c r="F34" s="0" t="n">
        <f aca="false">B34</f>
        <v>2187</v>
      </c>
      <c r="G34" s="0" t="s">
        <v>58</v>
      </c>
      <c r="H34" s="0" t="n">
        <v>34</v>
      </c>
      <c r="I34" s="0" t="n">
        <v>430</v>
      </c>
      <c r="J34" s="0" t="n">
        <f aca="false">SUM(H34:I34)</f>
        <v>464</v>
      </c>
      <c r="K34" s="0" t="s">
        <v>59</v>
      </c>
    </row>
    <row r="35" customFormat="false" ht="12.8" hidden="false" customHeight="false" outlineLevel="0" collapsed="false">
      <c r="A35" s="0" t="n">
        <f aca="false">A34+$H34</f>
        <v>1757</v>
      </c>
      <c r="B35" s="0" t="n">
        <f aca="false">A35+$J35</f>
        <v>1996</v>
      </c>
      <c r="C35" s="0" t="n">
        <f aca="false">$C$4-A35</f>
        <v>2358</v>
      </c>
      <c r="D35" s="0" t="n">
        <f aca="false">$C$4-B35</f>
        <v>2119</v>
      </c>
      <c r="E35" s="0" t="n">
        <f aca="false">A35</f>
        <v>1757</v>
      </c>
      <c r="F35" s="0" t="n">
        <f aca="false">B35</f>
        <v>1996</v>
      </c>
      <c r="G35" s="0" t="s">
        <v>60</v>
      </c>
      <c r="H35" s="0" t="n">
        <v>30</v>
      </c>
      <c r="I35" s="0" t="n">
        <v>209</v>
      </c>
      <c r="J35" s="0" t="n">
        <f aca="false">SUM(H35:I35)</f>
        <v>239</v>
      </c>
      <c r="K35" s="0" t="s">
        <v>61</v>
      </c>
    </row>
    <row r="36" customFormat="false" ht="12.8" hidden="false" customHeight="false" outlineLevel="0" collapsed="false">
      <c r="A36" s="7"/>
      <c r="B36" s="7"/>
      <c r="C36" s="7"/>
      <c r="D36" s="7"/>
      <c r="E36" s="7"/>
      <c r="F36" s="7"/>
      <c r="G36" s="7" t="s">
        <v>62</v>
      </c>
      <c r="H36" s="7"/>
      <c r="I36" s="7"/>
      <c r="J36" s="7"/>
      <c r="K36" s="7" t="s">
        <v>63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</row>
    <row r="37" customFormat="false" ht="12.8" hidden="false" customHeight="false" outlineLevel="0" collapsed="false">
      <c r="A37" s="7"/>
      <c r="B37" s="7"/>
      <c r="C37" s="7"/>
      <c r="D37" s="7"/>
      <c r="E37" s="7"/>
      <c r="F37" s="7"/>
      <c r="G37" s="7" t="s">
        <v>64</v>
      </c>
      <c r="H37" s="7"/>
      <c r="I37" s="7"/>
      <c r="J37" s="7"/>
      <c r="K37" s="7" t="s">
        <v>65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</row>
    <row r="38" customFormat="false" ht="12.8" hidden="false" customHeight="false" outlineLevel="0" collapsed="false">
      <c r="A38" s="6"/>
      <c r="B38" s="6"/>
      <c r="C38" s="7"/>
      <c r="D38" s="7"/>
      <c r="E38" s="7"/>
      <c r="F38" s="6"/>
      <c r="G38" s="6" t="s">
        <v>66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</row>
    <row r="39" customFormat="false" ht="12.8" hidden="false" customHeight="false" outlineLevel="0" collapsed="false">
      <c r="A39" s="0" t="n">
        <f aca="false">A35+$H35</f>
        <v>1787</v>
      </c>
      <c r="B39" s="0" t="n">
        <f aca="false">A39+$J39</f>
        <v>2026</v>
      </c>
      <c r="C39" s="0" t="n">
        <f aca="false">$C$4-A39</f>
        <v>2328</v>
      </c>
      <c r="D39" s="0" t="n">
        <f aca="false">$C$4-B39</f>
        <v>2089</v>
      </c>
      <c r="E39" s="0" t="n">
        <f aca="false">A39</f>
        <v>1787</v>
      </c>
      <c r="F39" s="0" t="n">
        <f aca="false">B39</f>
        <v>2026</v>
      </c>
      <c r="G39" s="0" t="s">
        <v>67</v>
      </c>
      <c r="H39" s="0" t="n">
        <v>32</v>
      </c>
      <c r="I39" s="0" t="n">
        <v>207</v>
      </c>
      <c r="J39" s="0" t="n">
        <f aca="false">SUM(H39:I39)</f>
        <v>239</v>
      </c>
      <c r="K39" s="0" t="s">
        <v>68</v>
      </c>
    </row>
    <row r="40" customFormat="false" ht="12.8" hidden="false" customHeight="false" outlineLevel="0" collapsed="false">
      <c r="A40" s="0" t="n">
        <f aca="false">A39+$H39</f>
        <v>1819</v>
      </c>
      <c r="B40" s="0" t="n">
        <f aca="false">A40+$J40</f>
        <v>2049</v>
      </c>
      <c r="C40" s="0" t="n">
        <f aca="false">$C$4-A40</f>
        <v>2296</v>
      </c>
      <c r="D40" s="0" t="n">
        <f aca="false">$C$4-B40</f>
        <v>2066</v>
      </c>
      <c r="E40" s="0" t="n">
        <f aca="false">A40</f>
        <v>1819</v>
      </c>
      <c r="F40" s="0" t="n">
        <f aca="false">B40</f>
        <v>2049</v>
      </c>
      <c r="G40" s="0" t="s">
        <v>69</v>
      </c>
      <c r="H40" s="0" t="n">
        <v>30</v>
      </c>
      <c r="I40" s="0" t="n">
        <v>200</v>
      </c>
      <c r="J40" s="0" t="n">
        <f aca="false">SUM(H40:I40)</f>
        <v>230</v>
      </c>
      <c r="K40" s="0" t="s">
        <v>70</v>
      </c>
    </row>
    <row r="41" customFormat="false" ht="12.8" hidden="false" customHeight="false" outlineLevel="0" collapsed="false">
      <c r="A41" s="0" t="n">
        <f aca="false">A40+$H40</f>
        <v>1849</v>
      </c>
      <c r="B41" s="0" t="n">
        <f aca="false">A41+$J41</f>
        <v>1997</v>
      </c>
      <c r="C41" s="0" t="n">
        <f aca="false">$C$4-A41</f>
        <v>2266</v>
      </c>
      <c r="D41" s="0" t="n">
        <f aca="false">$C$4-B41</f>
        <v>2118</v>
      </c>
      <c r="E41" s="0" t="n">
        <f aca="false">A41</f>
        <v>1849</v>
      </c>
      <c r="F41" s="0" t="n">
        <f aca="false">B41</f>
        <v>1997</v>
      </c>
      <c r="G41" s="0" t="s">
        <v>71</v>
      </c>
      <c r="H41" s="0" t="n">
        <v>29</v>
      </c>
      <c r="I41" s="0" t="n">
        <v>119</v>
      </c>
      <c r="J41" s="0" t="n">
        <f aca="false">SUM(H41:I41)</f>
        <v>148</v>
      </c>
      <c r="K41" s="0" t="s">
        <v>72</v>
      </c>
    </row>
    <row r="42" customFormat="false" ht="12.8" hidden="false" customHeight="false" outlineLevel="0" collapsed="false">
      <c r="A42" s="0" t="n">
        <f aca="false">A41+$H41</f>
        <v>1878</v>
      </c>
      <c r="B42" s="0" t="n">
        <f aca="false">A42+$J42</f>
        <v>2083</v>
      </c>
      <c r="C42" s="0" t="n">
        <f aca="false">$C$4-A42</f>
        <v>2237</v>
      </c>
      <c r="D42" s="0" t="n">
        <f aca="false">$C$4-B42</f>
        <v>2032</v>
      </c>
      <c r="E42" s="0" t="n">
        <f aca="false">A42</f>
        <v>1878</v>
      </c>
      <c r="F42" s="0" t="n">
        <f aca="false">B42</f>
        <v>2083</v>
      </c>
      <c r="G42" s="0" t="s">
        <v>73</v>
      </c>
      <c r="H42" s="0" t="n">
        <f aca="false">J42-H48</f>
        <v>130</v>
      </c>
      <c r="J42" s="0" t="n">
        <v>205</v>
      </c>
      <c r="K42" s="0" t="s">
        <v>74</v>
      </c>
    </row>
    <row r="43" customFormat="false" ht="12.8" hidden="false" customHeight="false" outlineLevel="0" collapsed="false">
      <c r="A43" s="6"/>
      <c r="B43" s="6"/>
      <c r="C43" s="7"/>
      <c r="D43" s="7"/>
      <c r="E43" s="7"/>
      <c r="F43" s="6"/>
      <c r="G43" s="6" t="s">
        <v>75</v>
      </c>
      <c r="H43" s="6" t="n">
        <v>70</v>
      </c>
      <c r="I43" s="6"/>
      <c r="J43" s="6"/>
      <c r="K43" s="6" t="s">
        <v>76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</row>
    <row r="44" customFormat="false" ht="12.8" hidden="false" customHeight="false" outlineLevel="0" collapsed="false">
      <c r="A44" s="7"/>
      <c r="B44" s="7"/>
      <c r="C44" s="7"/>
      <c r="D44" s="7"/>
      <c r="E44" s="7"/>
      <c r="F44" s="7"/>
      <c r="G44" s="7" t="s">
        <v>77</v>
      </c>
      <c r="H44" s="7"/>
      <c r="I44" s="7"/>
      <c r="J44" s="7"/>
      <c r="K44" s="7" t="s">
        <v>78</v>
      </c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</row>
    <row r="45" customFormat="false" ht="12.8" hidden="false" customHeight="false" outlineLevel="0" collapsed="false">
      <c r="A45" s="6"/>
      <c r="B45" s="6"/>
      <c r="C45" s="7"/>
      <c r="D45" s="7"/>
      <c r="E45" s="7"/>
      <c r="F45" s="6"/>
      <c r="G45" s="6" t="s">
        <v>79</v>
      </c>
      <c r="H45" s="6"/>
      <c r="I45" s="6"/>
      <c r="J45" s="6"/>
      <c r="K45" s="6" t="s">
        <v>80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</row>
    <row r="46" customFormat="false" ht="12.8" hidden="false" customHeight="false" outlineLevel="0" collapsed="false">
      <c r="A46" s="6"/>
      <c r="B46" s="6"/>
      <c r="C46" s="7"/>
      <c r="D46" s="7"/>
      <c r="E46" s="7"/>
      <c r="F46" s="6"/>
      <c r="G46" s="6" t="s">
        <v>81</v>
      </c>
      <c r="H46" s="6"/>
      <c r="I46" s="6"/>
      <c r="J46" s="6"/>
      <c r="K46" s="6" t="s">
        <v>82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</row>
    <row r="47" customFormat="false" ht="12.8" hidden="false" customHeight="false" outlineLevel="0" collapsed="false">
      <c r="A47" s="0" t="n">
        <f aca="false">A42+$H42</f>
        <v>2008</v>
      </c>
      <c r="B47" s="0" t="n">
        <f aca="false">A47+$J47</f>
        <v>2183</v>
      </c>
      <c r="C47" s="0" t="n">
        <f aca="false">$C$4-A47</f>
        <v>2107</v>
      </c>
      <c r="D47" s="0" t="n">
        <f aca="false">$C$4-B47</f>
        <v>1932</v>
      </c>
      <c r="E47" s="0" t="n">
        <f aca="false">A47</f>
        <v>2008</v>
      </c>
      <c r="F47" s="0" t="n">
        <f aca="false">B47</f>
        <v>2183</v>
      </c>
      <c r="G47" s="0" t="s">
        <v>83</v>
      </c>
      <c r="H47" s="0" t="n">
        <v>100</v>
      </c>
      <c r="J47" s="0" t="n">
        <v>175</v>
      </c>
      <c r="K47" s="0" t="s">
        <v>84</v>
      </c>
    </row>
    <row r="48" customFormat="false" ht="12.8" hidden="false" customHeight="false" outlineLevel="0" collapsed="false">
      <c r="A48" s="7" t="n">
        <f aca="false">A47+$H48</f>
        <v>2083</v>
      </c>
      <c r="B48" s="7"/>
      <c r="C48" s="7" t="n">
        <f aca="false">$C$4-A48</f>
        <v>2032</v>
      </c>
      <c r="D48" s="7"/>
      <c r="E48" s="7" t="n">
        <f aca="false">A48</f>
        <v>2083</v>
      </c>
      <c r="F48" s="7"/>
      <c r="G48" s="7" t="s">
        <v>85</v>
      </c>
      <c r="H48" s="7" t="n">
        <v>75</v>
      </c>
      <c r="I48" s="7"/>
      <c r="J48" s="7"/>
      <c r="K48" s="7" t="s">
        <v>82</v>
      </c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</row>
    <row r="49" customFormat="false" ht="12.8" hidden="false" customHeight="false" outlineLevel="0" collapsed="false">
      <c r="A49" s="11" t="n">
        <f aca="false">A47</f>
        <v>2008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</row>
    <row r="50" customFormat="false" ht="12.8" hidden="false" customHeight="false" outlineLevel="0" collapsed="false">
      <c r="A50" s="12" t="n">
        <f aca="false">A47</f>
        <v>2008</v>
      </c>
      <c r="B50" s="12"/>
      <c r="C50" s="12" t="n">
        <f aca="false">$C$5-C47</f>
        <v>2008</v>
      </c>
      <c r="D50" s="12"/>
      <c r="E50" s="12" t="n">
        <f aca="false">E47</f>
        <v>2008</v>
      </c>
      <c r="F50" s="12"/>
      <c r="G50" s="12" t="s">
        <v>86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</row>
    <row r="51" customFormat="false" ht="16.15" hidden="false" customHeight="false" outlineLevel="0" collapsed="false"/>
  </sheetData>
  <mergeCells count="24">
    <mergeCell ref="C1:F1"/>
    <mergeCell ref="H1:J1"/>
    <mergeCell ref="H2:I2"/>
    <mergeCell ref="A3:B3"/>
    <mergeCell ref="C3:D3"/>
    <mergeCell ref="E3:F3"/>
    <mergeCell ref="G12:J12"/>
    <mergeCell ref="G14:J14"/>
    <mergeCell ref="G16:J16"/>
    <mergeCell ref="G20:J20"/>
    <mergeCell ref="G22:J22"/>
    <mergeCell ref="G23:J23"/>
    <mergeCell ref="G24:J24"/>
    <mergeCell ref="G26:J26"/>
    <mergeCell ref="G28:J28"/>
    <mergeCell ref="G29:J29"/>
    <mergeCell ref="G30:J30"/>
    <mergeCell ref="G32:J32"/>
    <mergeCell ref="G36:J36"/>
    <mergeCell ref="G37:J37"/>
    <mergeCell ref="G38:J38"/>
    <mergeCell ref="G44:J44"/>
    <mergeCell ref="G45:J45"/>
    <mergeCell ref="G46:J46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&amp;CSeite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L19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13" activeCellId="0" sqref="A13"/>
    </sheetView>
  </sheetViews>
  <sheetFormatPr defaultRowHeight="12.8" zeroHeight="false" outlineLevelRow="0" outlineLevelCol="0"/>
  <cols>
    <col collapsed="false" customWidth="true" hidden="false" outlineLevel="0" max="1" min="1" style="0" width="8.59"/>
    <col collapsed="false" customWidth="true" hidden="false" outlineLevel="0" max="2" min="2" style="0" width="7.6"/>
    <col collapsed="false" customWidth="true" hidden="false" outlineLevel="0" max="3" min="3" style="0" width="63.19"/>
    <col collapsed="false" customWidth="false" hidden="false" outlineLevel="0" max="1025" min="4" style="0" width="11.52"/>
  </cols>
  <sheetData>
    <row r="1" customFormat="false" ht="12.8" hidden="false" customHeight="false" outlineLevel="0" collapsed="false">
      <c r="A1" s="0" t="s">
        <v>850</v>
      </c>
      <c r="B1" s="0" t="s">
        <v>851</v>
      </c>
      <c r="C1" s="0" t="s">
        <v>852</v>
      </c>
    </row>
    <row r="2" customFormat="false" ht="12.8" hidden="false" customHeight="false" outlineLevel="0" collapsed="false">
      <c r="A2" s="0" t="s">
        <v>853</v>
      </c>
      <c r="B2" s="0" t="n">
        <v>34</v>
      </c>
      <c r="C2" s="0" t="s">
        <v>854</v>
      </c>
    </row>
    <row r="3" customFormat="false" ht="12.8" hidden="false" customHeight="false" outlineLevel="0" collapsed="false">
      <c r="A3" s="0" t="n">
        <v>14</v>
      </c>
      <c r="B3" s="0" t="n">
        <v>37</v>
      </c>
      <c r="C3" s="0" t="s">
        <v>855</v>
      </c>
    </row>
    <row r="4" customFormat="false" ht="12.8" hidden="false" customHeight="false" outlineLevel="0" collapsed="false">
      <c r="A4" s="0" t="n">
        <v>18</v>
      </c>
      <c r="B4" s="0" t="n">
        <v>36</v>
      </c>
      <c r="C4" s="0" t="s">
        <v>856</v>
      </c>
    </row>
    <row r="5" customFormat="false" ht="12.8" hidden="false" customHeight="false" outlineLevel="0" collapsed="false">
      <c r="A5" s="0" t="n">
        <v>20</v>
      </c>
      <c r="B5" s="0" t="n">
        <v>39</v>
      </c>
      <c r="C5" s="0" t="s">
        <v>857</v>
      </c>
    </row>
    <row r="6" customFormat="false" ht="12.8" hidden="false" customHeight="false" outlineLevel="0" collapsed="false">
      <c r="A6" s="7"/>
      <c r="B6" s="7"/>
      <c r="C6" s="7" t="s">
        <v>858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customFormat="false" ht="12.8" hidden="false" customHeight="false" outlineLevel="0" collapsed="false">
      <c r="A7" s="0" t="n">
        <v>26</v>
      </c>
      <c r="B7" s="0" t="n">
        <v>36</v>
      </c>
      <c r="C7" s="0" t="s">
        <v>859</v>
      </c>
    </row>
    <row r="8" customFormat="false" ht="12.8" hidden="false" customHeight="false" outlineLevel="0" collapsed="false">
      <c r="A8" s="0" t="n">
        <v>29</v>
      </c>
      <c r="C8" s="0" t="s">
        <v>860</v>
      </c>
      <c r="D8" s="0" t="s">
        <v>861</v>
      </c>
    </row>
    <row r="9" customFormat="false" ht="12.8" hidden="false" customHeight="false" outlineLevel="0" collapsed="false">
      <c r="C9" s="0" t="s">
        <v>862</v>
      </c>
    </row>
    <row r="10" customFormat="false" ht="12.8" hidden="false" customHeight="false" outlineLevel="0" collapsed="false">
      <c r="C10" s="0" t="s">
        <v>863</v>
      </c>
    </row>
    <row r="11" customFormat="false" ht="12.8" hidden="false" customHeight="false" outlineLevel="0" collapsed="false">
      <c r="A11" s="0" t="n">
        <v>29</v>
      </c>
      <c r="C11" s="0" t="s">
        <v>864</v>
      </c>
      <c r="D11" s="0" t="s">
        <v>865</v>
      </c>
    </row>
    <row r="12" customFormat="false" ht="12.8" hidden="false" customHeight="false" outlineLevel="0" collapsed="false">
      <c r="A12" s="6"/>
      <c r="B12" s="6"/>
      <c r="C12" s="6" t="s">
        <v>866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</row>
    <row r="13" customFormat="false" ht="12.8" hidden="false" customHeight="false" outlineLevel="0" collapsed="false">
      <c r="A13" s="0" t="n">
        <v>33</v>
      </c>
      <c r="C13" s="0" t="s">
        <v>867</v>
      </c>
      <c r="D13" s="7"/>
      <c r="E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</row>
    <row r="14" customFormat="false" ht="12.8" hidden="false" customHeight="false" outlineLevel="0" collapsed="false">
      <c r="A14" s="7" t="n">
        <v>36</v>
      </c>
      <c r="B14" s="7"/>
      <c r="C14" s="7" t="s">
        <v>868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</row>
    <row r="15" customFormat="false" ht="12.8" hidden="false" customHeight="false" outlineLevel="0" collapsed="false">
      <c r="A15" s="7" t="n">
        <v>39</v>
      </c>
      <c r="B15" s="7"/>
      <c r="C15" s="7" t="s">
        <v>869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</row>
    <row r="16" customFormat="false" ht="12.8" hidden="false" customHeight="false" outlineLevel="0" collapsed="false">
      <c r="A16" s="7" t="n">
        <v>39</v>
      </c>
      <c r="B16" s="7"/>
      <c r="C16" s="7" t="s">
        <v>870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</row>
    <row r="17" customFormat="false" ht="12.8" hidden="false" customHeight="false" outlineLevel="0" collapsed="false">
      <c r="A17" s="7"/>
      <c r="B17" s="7"/>
      <c r="C17" s="7" t="s">
        <v>871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</row>
    <row r="18" customFormat="false" ht="12.8" hidden="false" customHeight="false" outlineLevel="0" collapsed="false">
      <c r="A18" s="7"/>
      <c r="B18" s="7"/>
      <c r="C18" s="7" t="s">
        <v>872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</row>
    <row r="19" customFormat="false" ht="12.8" hidden="false" customHeight="false" outlineLevel="0" collapsed="false">
      <c r="A19" s="7"/>
      <c r="B19" s="7"/>
      <c r="C19" s="7" t="s">
        <v>873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&amp;CSeite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7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2" min="1" style="0" width="4.33"/>
    <col collapsed="false" customWidth="true" hidden="false" outlineLevel="0" max="3" min="3" style="0" width="44.4"/>
    <col collapsed="false" customWidth="true" hidden="false" outlineLevel="0" max="4" min="4" style="0" width="4.81"/>
    <col collapsed="false" customWidth="true" hidden="false" outlineLevel="0" max="5" min="5" style="0" width="5.29"/>
    <col collapsed="false" customWidth="true" hidden="false" outlineLevel="0" max="6" min="6" style="0" width="4.33"/>
    <col collapsed="false" customWidth="true" hidden="false" outlineLevel="0" max="7" min="7" style="0" width="39.49"/>
    <col collapsed="false" customWidth="false" hidden="false" outlineLevel="0" max="1025" min="8" style="0" width="11.52"/>
  </cols>
  <sheetData>
    <row r="1" customFormat="false" ht="12.8" hidden="false" customHeight="false" outlineLevel="0" collapsed="false">
      <c r="A1" s="2" t="s">
        <v>874</v>
      </c>
      <c r="B1" s="2"/>
      <c r="C1" s="2"/>
      <c r="E1" s="2" t="s">
        <v>875</v>
      </c>
      <c r="F1" s="2"/>
      <c r="G1" s="2"/>
    </row>
    <row r="3" customFormat="false" ht="12.8" hidden="false" customHeight="false" outlineLevel="0" collapsed="false">
      <c r="A3" s="0" t="n">
        <v>971</v>
      </c>
      <c r="B3" s="0" t="n">
        <v>954</v>
      </c>
      <c r="C3" s="0" t="s">
        <v>331</v>
      </c>
      <c r="E3" s="0" t="n">
        <v>971</v>
      </c>
      <c r="F3" s="0" t="n">
        <v>950</v>
      </c>
      <c r="G3" s="0" t="s">
        <v>549</v>
      </c>
    </row>
    <row r="4" customFormat="false" ht="12.8" hidden="false" customHeight="false" outlineLevel="0" collapsed="false">
      <c r="A4" s="0" t="n">
        <v>954</v>
      </c>
      <c r="B4" s="0" t="n">
        <v>952</v>
      </c>
      <c r="C4" s="0" t="s">
        <v>335</v>
      </c>
      <c r="E4" s="73" t="n">
        <v>954</v>
      </c>
      <c r="F4" s="73"/>
      <c r="G4" s="73" t="s">
        <v>551</v>
      </c>
    </row>
    <row r="5" customFormat="false" ht="12.8" hidden="false" customHeight="false" outlineLevel="0" collapsed="false">
      <c r="A5" s="74" t="n">
        <v>952</v>
      </c>
      <c r="B5" s="74" t="n">
        <v>911</v>
      </c>
      <c r="C5" s="74" t="s">
        <v>339</v>
      </c>
      <c r="E5" s="73" t="n">
        <v>952</v>
      </c>
      <c r="F5" s="73"/>
      <c r="G5" s="73" t="s">
        <v>553</v>
      </c>
    </row>
    <row r="6" customFormat="false" ht="12.8" hidden="false" customHeight="false" outlineLevel="0" collapsed="false">
      <c r="A6" s="73" t="n">
        <v>951</v>
      </c>
      <c r="B6" s="73"/>
      <c r="C6" s="73" t="s">
        <v>343</v>
      </c>
      <c r="E6" s="17" t="n">
        <v>951</v>
      </c>
      <c r="F6" s="17" t="n">
        <v>950</v>
      </c>
      <c r="G6" s="17" t="s">
        <v>554</v>
      </c>
    </row>
    <row r="7" customFormat="false" ht="12.8" hidden="false" customHeight="false" outlineLevel="0" collapsed="false">
      <c r="A7" s="73" t="n">
        <v>950</v>
      </c>
      <c r="B7" s="73"/>
      <c r="C7" s="73" t="s">
        <v>345</v>
      </c>
      <c r="E7" s="17" t="n">
        <v>950</v>
      </c>
      <c r="F7" s="17" t="n">
        <v>927</v>
      </c>
      <c r="G7" s="17" t="s">
        <v>557</v>
      </c>
    </row>
    <row r="8" customFormat="false" ht="12.8" hidden="false" customHeight="false" outlineLevel="0" collapsed="false">
      <c r="A8" s="73" t="n">
        <v>927</v>
      </c>
      <c r="B8" s="73"/>
      <c r="C8" s="73" t="s">
        <v>352</v>
      </c>
      <c r="E8" s="17" t="n">
        <v>927</v>
      </c>
      <c r="F8" s="17" t="n">
        <v>926</v>
      </c>
      <c r="G8" s="17" t="s">
        <v>559</v>
      </c>
    </row>
    <row r="9" customFormat="false" ht="12.8" hidden="false" customHeight="false" outlineLevel="0" collapsed="false">
      <c r="A9" s="73" t="n">
        <v>926</v>
      </c>
      <c r="B9" s="73"/>
      <c r="C9" s="73" t="s">
        <v>354</v>
      </c>
      <c r="E9" s="17" t="n">
        <v>926</v>
      </c>
      <c r="F9" s="17" t="n">
        <v>926</v>
      </c>
      <c r="G9" s="17" t="s">
        <v>561</v>
      </c>
    </row>
    <row r="10" customFormat="false" ht="12.8" hidden="false" customHeight="false" outlineLevel="0" collapsed="false">
      <c r="A10" s="73" t="n">
        <v>922</v>
      </c>
      <c r="B10" s="73"/>
      <c r="C10" s="73" t="s">
        <v>356</v>
      </c>
      <c r="E10" s="0" t="n">
        <v>926</v>
      </c>
      <c r="F10" s="0" t="n">
        <v>915</v>
      </c>
      <c r="G10" s="0" t="s">
        <v>567</v>
      </c>
    </row>
    <row r="11" customFormat="false" ht="12.8" hidden="false" customHeight="false" outlineLevel="0" collapsed="false">
      <c r="A11" s="73" t="n">
        <v>915</v>
      </c>
      <c r="B11" s="73"/>
      <c r="C11" s="73" t="s">
        <v>359</v>
      </c>
      <c r="E11" s="0" t="n">
        <v>915</v>
      </c>
      <c r="F11" s="0" t="n">
        <v>894</v>
      </c>
      <c r="G11" s="0" t="s">
        <v>574</v>
      </c>
    </row>
    <row r="12" customFormat="false" ht="12.8" hidden="false" customHeight="false" outlineLevel="0" collapsed="false">
      <c r="A12" s="74" t="n">
        <v>912</v>
      </c>
      <c r="B12" s="74" t="n">
        <v>887</v>
      </c>
      <c r="C12" s="74" t="s">
        <v>360</v>
      </c>
      <c r="E12" s="73" t="n">
        <v>912</v>
      </c>
      <c r="F12" s="73"/>
      <c r="G12" s="73" t="s">
        <v>588</v>
      </c>
    </row>
    <row r="13" customFormat="false" ht="12.8" hidden="false" customHeight="false" outlineLevel="0" collapsed="false">
      <c r="A13" s="73" t="n">
        <v>896</v>
      </c>
      <c r="B13" s="73"/>
      <c r="C13" s="73" t="s">
        <v>368</v>
      </c>
      <c r="E13" s="0" t="n">
        <v>896</v>
      </c>
      <c r="F13" s="0" t="n">
        <v>895</v>
      </c>
      <c r="G13" s="0" t="s">
        <v>389</v>
      </c>
    </row>
    <row r="14" customFormat="false" ht="12.8" hidden="false" customHeight="false" outlineLevel="0" collapsed="false">
      <c r="A14" s="73" t="n">
        <v>895</v>
      </c>
      <c r="B14" s="73"/>
      <c r="C14" s="73" t="s">
        <v>370</v>
      </c>
      <c r="E14" s="75"/>
      <c r="F14" s="75"/>
      <c r="G14" s="75"/>
    </row>
    <row r="15" customFormat="false" ht="12.8" hidden="false" customHeight="false" outlineLevel="0" collapsed="false">
      <c r="A15" s="73" t="n">
        <v>896</v>
      </c>
      <c r="B15" s="73"/>
      <c r="C15" s="73" t="s">
        <v>364</v>
      </c>
      <c r="E15" s="76"/>
      <c r="F15" s="76"/>
      <c r="G15" s="76"/>
    </row>
    <row r="16" customFormat="false" ht="12.8" hidden="false" customHeight="false" outlineLevel="0" collapsed="false">
      <c r="A16" s="73" t="n">
        <v>895</v>
      </c>
      <c r="B16" s="73"/>
      <c r="C16" s="73" t="s">
        <v>876</v>
      </c>
      <c r="E16" s="0" t="n">
        <v>895</v>
      </c>
      <c r="F16" s="0" t="n">
        <v>884</v>
      </c>
      <c r="G16" s="0" t="s">
        <v>593</v>
      </c>
    </row>
    <row r="17" customFormat="false" ht="12.8" hidden="false" customHeight="false" outlineLevel="0" collapsed="false">
      <c r="A17" s="0" t="n">
        <v>891</v>
      </c>
      <c r="B17" s="0" t="n">
        <v>884</v>
      </c>
      <c r="C17" s="0" t="s">
        <v>377</v>
      </c>
      <c r="E17" s="40" t="n">
        <v>891</v>
      </c>
      <c r="F17" s="40"/>
      <c r="G17" s="40" t="s">
        <v>601</v>
      </c>
    </row>
    <row r="18" customFormat="false" ht="12.8" hidden="false" customHeight="false" outlineLevel="0" collapsed="false">
      <c r="A18" s="0" t="n">
        <v>885</v>
      </c>
      <c r="B18" s="0" t="n">
        <v>884</v>
      </c>
      <c r="C18" s="0" t="s">
        <v>389</v>
      </c>
      <c r="E18" s="73" t="n">
        <v>885</v>
      </c>
      <c r="F18" s="73"/>
      <c r="G18" s="73" t="s">
        <v>877</v>
      </c>
    </row>
    <row r="19" customFormat="false" ht="12.8" hidden="false" customHeight="false" outlineLevel="0" collapsed="false">
      <c r="A19" s="17" t="n">
        <v>884</v>
      </c>
      <c r="B19" s="17" t="n">
        <v>878</v>
      </c>
      <c r="C19" s="17" t="s">
        <v>878</v>
      </c>
      <c r="E19" s="0" t="n">
        <v>884</v>
      </c>
      <c r="F19" s="0" t="n">
        <v>856</v>
      </c>
      <c r="G19" s="0" t="s">
        <v>613</v>
      </c>
    </row>
    <row r="20" customFormat="false" ht="12.8" hidden="false" customHeight="false" outlineLevel="0" collapsed="false">
      <c r="A20" s="74" t="n">
        <v>878</v>
      </c>
      <c r="B20" s="74" t="n">
        <v>839</v>
      </c>
      <c r="C20" s="74" t="s">
        <v>406</v>
      </c>
      <c r="E20" s="40" t="n">
        <v>878</v>
      </c>
      <c r="F20" s="40"/>
      <c r="G20" s="40" t="s">
        <v>615</v>
      </c>
    </row>
    <row r="21" customFormat="false" ht="12.8" hidden="false" customHeight="false" outlineLevel="0" collapsed="false">
      <c r="A21" s="40" t="n">
        <v>856</v>
      </c>
      <c r="B21" s="40"/>
      <c r="C21" s="40" t="s">
        <v>410</v>
      </c>
      <c r="E21" s="0" t="n">
        <v>856</v>
      </c>
      <c r="F21" s="0" t="n">
        <v>840</v>
      </c>
      <c r="G21" s="0" t="s">
        <v>499</v>
      </c>
    </row>
    <row r="22" customFormat="false" ht="12.8" hidden="false" customHeight="false" outlineLevel="0" collapsed="false">
      <c r="A22" s="40" t="n">
        <v>842</v>
      </c>
      <c r="B22" s="40"/>
      <c r="C22" s="40" t="s">
        <v>412</v>
      </c>
      <c r="E22" s="0" t="n">
        <v>842</v>
      </c>
      <c r="F22" s="0" t="n">
        <v>827</v>
      </c>
      <c r="G22" s="0" t="s">
        <v>620</v>
      </c>
    </row>
    <row r="23" customFormat="false" ht="12.8" hidden="false" customHeight="false" outlineLevel="0" collapsed="false">
      <c r="A23" s="74" t="n">
        <v>841</v>
      </c>
      <c r="B23" s="74" t="n">
        <v>813</v>
      </c>
      <c r="C23" s="74" t="s">
        <v>414</v>
      </c>
      <c r="E23" s="40" t="n">
        <v>841</v>
      </c>
      <c r="F23" s="40"/>
      <c r="G23" s="40" t="s">
        <v>625</v>
      </c>
    </row>
    <row r="24" customFormat="false" ht="12.8" hidden="false" customHeight="false" outlineLevel="0" collapsed="false">
      <c r="A24" s="40" t="n">
        <v>827</v>
      </c>
      <c r="B24" s="40"/>
      <c r="C24" s="40" t="s">
        <v>424</v>
      </c>
      <c r="E24" s="0" t="n">
        <v>827</v>
      </c>
      <c r="F24" s="0" t="n">
        <v>787</v>
      </c>
      <c r="G24" s="0" t="s">
        <v>627</v>
      </c>
    </row>
    <row r="25" customFormat="false" ht="12.8" hidden="false" customHeight="false" outlineLevel="0" collapsed="false">
      <c r="A25" s="17" t="n">
        <v>813</v>
      </c>
      <c r="B25" s="17" t="n">
        <v>801</v>
      </c>
      <c r="C25" s="17" t="s">
        <v>879</v>
      </c>
    </row>
    <row r="26" customFormat="false" ht="12.8" hidden="false" customHeight="false" outlineLevel="0" collapsed="false">
      <c r="A26" s="74" t="n">
        <v>801</v>
      </c>
      <c r="B26" s="74" t="n">
        <v>750</v>
      </c>
      <c r="C26" s="74" t="s">
        <v>427</v>
      </c>
      <c r="E26" s="40" t="n">
        <v>801</v>
      </c>
      <c r="F26" s="40"/>
      <c r="G26" s="40" t="s">
        <v>628</v>
      </c>
    </row>
    <row r="27" customFormat="false" ht="12.8" hidden="false" customHeight="false" outlineLevel="0" collapsed="false">
      <c r="A27" s="40"/>
      <c r="B27" s="40"/>
      <c r="C27" s="40"/>
      <c r="E27" s="17" t="n">
        <v>787</v>
      </c>
      <c r="F27" s="17" t="n">
        <v>764</v>
      </c>
      <c r="G27" s="17" t="s">
        <v>880</v>
      </c>
    </row>
    <row r="28" customFormat="false" ht="12.8" hidden="false" customHeight="false" outlineLevel="0" collapsed="false">
      <c r="A28" s="40" t="n">
        <v>764</v>
      </c>
      <c r="B28" s="40"/>
      <c r="C28" s="40" t="s">
        <v>435</v>
      </c>
      <c r="E28" s="0" t="n">
        <v>764</v>
      </c>
      <c r="F28" s="0" t="n">
        <v>764</v>
      </c>
      <c r="G28" s="0" t="s">
        <v>632</v>
      </c>
    </row>
    <row r="29" customFormat="false" ht="12.8" hidden="false" customHeight="false" outlineLevel="0" collapsed="false">
      <c r="A29" s="40" t="n">
        <v>763</v>
      </c>
      <c r="B29" s="40"/>
      <c r="C29" s="40" t="s">
        <v>437</v>
      </c>
      <c r="E29" s="0" t="n">
        <v>763</v>
      </c>
      <c r="F29" s="0" t="n">
        <v>763</v>
      </c>
      <c r="G29" s="0" t="s">
        <v>634</v>
      </c>
    </row>
    <row r="30" customFormat="false" ht="12.8" hidden="false" customHeight="false" outlineLevel="0" collapsed="false">
      <c r="A30" s="40" t="n">
        <v>763</v>
      </c>
      <c r="B30" s="40"/>
      <c r="C30" s="40" t="s">
        <v>439</v>
      </c>
      <c r="E30" s="0" t="n">
        <v>763</v>
      </c>
      <c r="F30" s="0" t="n">
        <v>754</v>
      </c>
      <c r="G30" s="0" t="s">
        <v>637</v>
      </c>
    </row>
    <row r="31" customFormat="false" ht="12.8" hidden="false" customHeight="false" outlineLevel="0" collapsed="false">
      <c r="E31" s="17" t="n">
        <v>754</v>
      </c>
      <c r="F31" s="17" t="n">
        <v>752</v>
      </c>
      <c r="G31" s="17" t="s">
        <v>881</v>
      </c>
    </row>
    <row r="32" customFormat="false" ht="12.8" hidden="false" customHeight="false" outlineLevel="0" collapsed="false">
      <c r="A32" s="40" t="n">
        <v>752</v>
      </c>
      <c r="B32" s="40"/>
      <c r="C32" s="40" t="s">
        <v>441</v>
      </c>
      <c r="E32" s="0" t="n">
        <v>752</v>
      </c>
      <c r="F32" s="0" t="n">
        <v>751</v>
      </c>
      <c r="G32" s="0" t="s">
        <v>641</v>
      </c>
    </row>
    <row r="33" customFormat="false" ht="12.8" hidden="false" customHeight="false" outlineLevel="0" collapsed="false">
      <c r="A33" s="40" t="n">
        <v>750</v>
      </c>
      <c r="B33" s="40"/>
      <c r="C33" s="40" t="s">
        <v>443</v>
      </c>
      <c r="E33" s="0" t="n">
        <v>750</v>
      </c>
      <c r="F33" s="0" t="n">
        <v>731</v>
      </c>
      <c r="G33" s="0" t="s">
        <v>642</v>
      </c>
    </row>
    <row r="34" customFormat="false" ht="12.8" hidden="false" customHeight="false" outlineLevel="0" collapsed="false">
      <c r="A34" s="74" t="n">
        <v>749</v>
      </c>
      <c r="B34" s="74" t="n">
        <v>734</v>
      </c>
      <c r="C34" s="74" t="s">
        <v>445</v>
      </c>
      <c r="E34" s="40" t="n">
        <v>749</v>
      </c>
      <c r="F34" s="40"/>
      <c r="G34" s="40" t="s">
        <v>645</v>
      </c>
    </row>
    <row r="35" customFormat="false" ht="12.8" hidden="false" customHeight="false" outlineLevel="0" collapsed="false">
      <c r="A35" s="17" t="n">
        <v>741</v>
      </c>
      <c r="B35" s="17"/>
      <c r="C35" s="17" t="s">
        <v>450</v>
      </c>
    </row>
    <row r="36" customFormat="false" ht="12.8" hidden="false" customHeight="false" outlineLevel="0" collapsed="false">
      <c r="A36" s="17" t="n">
        <v>734</v>
      </c>
      <c r="B36" s="17" t="n">
        <v>719</v>
      </c>
      <c r="C36" s="17" t="s">
        <v>453</v>
      </c>
      <c r="E36" s="40" t="n">
        <v>734</v>
      </c>
      <c r="F36" s="40"/>
      <c r="G36" s="40" t="s">
        <v>647</v>
      </c>
    </row>
    <row r="37" customFormat="false" ht="12.8" hidden="false" customHeight="false" outlineLevel="0" collapsed="false">
      <c r="A37" s="40" t="n">
        <v>730</v>
      </c>
      <c r="B37" s="40"/>
      <c r="C37" s="40" t="s">
        <v>459</v>
      </c>
      <c r="E37" s="0" t="n">
        <v>730</v>
      </c>
      <c r="F37" s="0" t="n">
        <v>722</v>
      </c>
      <c r="G37" s="0" t="s">
        <v>650</v>
      </c>
    </row>
    <row r="38" customFormat="false" ht="12.8" hidden="false" customHeight="false" outlineLevel="0" collapsed="false">
      <c r="A38" s="74" t="n">
        <v>727</v>
      </c>
      <c r="B38" s="74" t="n">
        <v>698</v>
      </c>
      <c r="C38" s="74" t="s">
        <v>463</v>
      </c>
      <c r="E38" s="40" t="n">
        <v>727</v>
      </c>
      <c r="F38" s="40"/>
      <c r="G38" s="40" t="s">
        <v>655</v>
      </c>
    </row>
    <row r="39" customFormat="false" ht="12.8" hidden="false" customHeight="false" outlineLevel="0" collapsed="false">
      <c r="A39" s="40" t="n">
        <v>722</v>
      </c>
      <c r="B39" s="40"/>
      <c r="C39" s="40" t="s">
        <v>472</v>
      </c>
      <c r="E39" s="8" t="n">
        <v>722</v>
      </c>
      <c r="F39" s="8"/>
      <c r="G39" s="8" t="s">
        <v>659</v>
      </c>
    </row>
    <row r="40" customFormat="false" ht="12.8" hidden="false" customHeight="false" outlineLevel="0" collapsed="false">
      <c r="A40" s="0" t="n">
        <v>698</v>
      </c>
      <c r="B40" s="17" t="n">
        <v>643</v>
      </c>
      <c r="C40" s="0" t="s">
        <v>213</v>
      </c>
      <c r="E40" s="76"/>
      <c r="F40" s="76"/>
      <c r="G40" s="76" t="s">
        <v>661</v>
      </c>
    </row>
    <row r="41" customFormat="false" ht="12.8" hidden="false" customHeight="false" outlineLevel="0" collapsed="false">
      <c r="A41" s="0" t="n">
        <v>643</v>
      </c>
      <c r="B41" s="0" t="n">
        <v>641</v>
      </c>
      <c r="C41" s="0" t="s">
        <v>485</v>
      </c>
    </row>
    <row r="42" customFormat="false" ht="12.8" hidden="false" customHeight="false" outlineLevel="0" collapsed="false">
      <c r="A42" s="74" t="n">
        <v>641</v>
      </c>
      <c r="B42" s="74" t="n">
        <v>610</v>
      </c>
      <c r="C42" s="74" t="s">
        <v>487</v>
      </c>
      <c r="E42" s="77"/>
      <c r="F42" s="77"/>
      <c r="G42" s="77"/>
    </row>
    <row r="43" customFormat="false" ht="12.8" hidden="false" customHeight="false" outlineLevel="0" collapsed="false">
      <c r="A43" s="0" t="n">
        <v>610</v>
      </c>
      <c r="B43" s="0" t="n">
        <v>610</v>
      </c>
      <c r="C43" s="0" t="s">
        <v>499</v>
      </c>
    </row>
    <row r="44" customFormat="false" ht="12.8" hidden="false" customHeight="false" outlineLevel="0" collapsed="false">
      <c r="A44" s="0" t="n">
        <v>609</v>
      </c>
      <c r="B44" s="0" t="n">
        <v>598</v>
      </c>
      <c r="C44" s="0" t="s">
        <v>882</v>
      </c>
    </row>
    <row r="45" customFormat="false" ht="12.8" hidden="false" customHeight="false" outlineLevel="0" collapsed="false">
      <c r="A45" s="0" t="n">
        <v>598</v>
      </c>
      <c r="B45" s="0" t="n">
        <v>598</v>
      </c>
      <c r="C45" s="0" t="s">
        <v>516</v>
      </c>
    </row>
    <row r="46" customFormat="false" ht="12.8" hidden="false" customHeight="false" outlineLevel="0" collapsed="false">
      <c r="A46" s="0" t="n">
        <v>597</v>
      </c>
      <c r="B46" s="0" t="n">
        <v>586</v>
      </c>
      <c r="C46" s="0" t="s">
        <v>531</v>
      </c>
    </row>
    <row r="47" customFormat="false" ht="12.8" hidden="false" customHeight="false" outlineLevel="0" collapsed="false">
      <c r="A47" s="8" t="n">
        <v>586</v>
      </c>
      <c r="B47" s="8"/>
      <c r="C47" s="8" t="s">
        <v>883</v>
      </c>
      <c r="E47" s="0" t="n">
        <f aca="false">A47+390</f>
        <v>976</v>
      </c>
      <c r="G47" s="0" t="s">
        <v>664</v>
      </c>
    </row>
  </sheetData>
  <mergeCells count="2">
    <mergeCell ref="A1:C1"/>
    <mergeCell ref="E1:G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L49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pane xSplit="0" ySplit="3" topLeftCell="A28" activePane="bottomLeft" state="frozen"/>
      <selection pane="topLeft" activeCell="A1" activeCellId="0" sqref="A1"/>
      <selection pane="bottomLeft" activeCell="G46" activeCellId="0" sqref="G46"/>
    </sheetView>
  </sheetViews>
  <sheetFormatPr defaultRowHeight="12.8" zeroHeight="false" outlineLevelRow="0" outlineLevelCol="0"/>
  <cols>
    <col collapsed="false" customWidth="true" hidden="true" outlineLevel="0" max="1" min="1" style="0" width="10.73"/>
    <col collapsed="false" customWidth="true" hidden="true" outlineLevel="0" max="2" min="2" style="0" width="5.29"/>
    <col collapsed="false" customWidth="true" hidden="false" outlineLevel="0" max="3" min="3" style="0" width="5.29"/>
    <col collapsed="false" customWidth="true" hidden="false" outlineLevel="0" max="4" min="4" style="0" width="5.78"/>
    <col collapsed="false" customWidth="true" hidden="false" outlineLevel="0" max="5" min="5" style="0" width="10.73"/>
    <col collapsed="false" customWidth="true" hidden="false" outlineLevel="0" max="6" min="6" style="0" width="5.29"/>
    <col collapsed="false" customWidth="true" hidden="false" outlineLevel="0" max="7" min="7" style="0" width="39.38"/>
    <col collapsed="false" customWidth="true" hidden="false" outlineLevel="0" max="9" min="8" style="0" width="9.03"/>
    <col collapsed="false" customWidth="true" hidden="false" outlineLevel="0" max="10" min="10" style="0" width="7.76"/>
    <col collapsed="false" customWidth="true" hidden="false" outlineLevel="0" max="11" min="11" style="0" width="10.73"/>
    <col collapsed="false" customWidth="true" hidden="false" outlineLevel="0" max="12" min="12" style="0" width="35.45"/>
    <col collapsed="false" customWidth="false" hidden="false" outlineLevel="0" max="1025" min="13" style="0" width="11.52"/>
  </cols>
  <sheetData>
    <row r="1" customFormat="false" ht="12.8" hidden="false" customHeight="false" outlineLevel="0" collapsed="false">
      <c r="A1" s="1"/>
      <c r="B1" s="1"/>
      <c r="C1" s="2" t="s">
        <v>0</v>
      </c>
      <c r="D1" s="2"/>
      <c r="E1" s="2"/>
      <c r="F1" s="1"/>
      <c r="H1" s="2" t="s">
        <v>1</v>
      </c>
      <c r="I1" s="2"/>
      <c r="J1" s="2"/>
      <c r="K1" s="2" t="s">
        <v>87</v>
      </c>
    </row>
    <row r="2" customFormat="false" ht="12.8" hidden="false" customHeight="false" outlineLevel="0" collapsed="false">
      <c r="A2" s="1"/>
      <c r="B2" s="1"/>
      <c r="C2" s="3"/>
      <c r="D2" s="3"/>
      <c r="E2" s="1"/>
      <c r="F2" s="1"/>
      <c r="H2" s="2" t="s">
        <v>2</v>
      </c>
      <c r="I2" s="2"/>
      <c r="K2" s="2"/>
    </row>
    <row r="3" customFormat="false" ht="12.8" hidden="false" customHeight="false" outlineLevel="0" collapsed="false">
      <c r="A3" s="13" t="s">
        <v>3</v>
      </c>
      <c r="B3" s="13"/>
      <c r="C3" s="2" t="s">
        <v>4</v>
      </c>
      <c r="D3" s="2"/>
      <c r="E3" s="2" t="s">
        <v>5</v>
      </c>
      <c r="F3" s="2"/>
      <c r="H3" s="0" t="s">
        <v>6</v>
      </c>
      <c r="I3" s="0" t="s">
        <v>7</v>
      </c>
      <c r="J3" s="0" t="s">
        <v>8</v>
      </c>
      <c r="K3" s="1" t="s">
        <v>88</v>
      </c>
      <c r="L3" s="0" t="s">
        <v>9</v>
      </c>
    </row>
    <row r="4" customFormat="false" ht="12.8" hidden="false" customHeight="false" outlineLevel="0" collapsed="false">
      <c r="A4" s="14"/>
      <c r="B4" s="14"/>
      <c r="C4" s="14" t="n">
        <f aca="false">'Mose bis Landnahme'!C4+A47</f>
        <v>2107</v>
      </c>
      <c r="D4" s="14"/>
      <c r="E4" s="14" t="n">
        <f aca="false">'Schöpfung bis Abraham'!$C$4-C4</f>
        <v>2008</v>
      </c>
      <c r="F4" s="14"/>
      <c r="G4" s="14" t="s">
        <v>89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</row>
    <row r="5" customFormat="false" ht="12.8" hidden="false" customHeight="false" outlineLevel="0" collapsed="false">
      <c r="A5" s="0" t="n">
        <v>0</v>
      </c>
      <c r="B5" s="0" t="n">
        <f aca="false">A5+$J5</f>
        <v>175</v>
      </c>
      <c r="C5" s="0" t="n">
        <f aca="false">$C$4-A5</f>
        <v>2107</v>
      </c>
      <c r="D5" s="0" t="n">
        <f aca="false">$C$4-B5</f>
        <v>1932</v>
      </c>
      <c r="E5" s="0" t="n">
        <f aca="false">$E$4</f>
        <v>2008</v>
      </c>
      <c r="F5" s="0" t="n">
        <f aca="false">$E$4+B5</f>
        <v>2183</v>
      </c>
      <c r="G5" s="0" t="s">
        <v>83</v>
      </c>
      <c r="H5" s="0" t="n">
        <v>100</v>
      </c>
      <c r="J5" s="0" t="n">
        <v>175</v>
      </c>
      <c r="K5" s="0" t="n">
        <f aca="false">E5+J5</f>
        <v>2183</v>
      </c>
      <c r="L5" s="0" t="s">
        <v>84</v>
      </c>
    </row>
    <row r="6" customFormat="false" ht="12.8" hidden="false" customHeight="false" outlineLevel="0" collapsed="false">
      <c r="A6" s="7" t="n">
        <f aca="false">A5+$H6</f>
        <v>75</v>
      </c>
      <c r="B6" s="7"/>
      <c r="C6" s="7" t="n">
        <f aca="false">$C$4-A6</f>
        <v>2032</v>
      </c>
      <c r="D6" s="7"/>
      <c r="E6" s="0" t="n">
        <f aca="false">$E$4+A6</f>
        <v>2083</v>
      </c>
      <c r="F6" s="7"/>
      <c r="G6" s="7" t="s">
        <v>90</v>
      </c>
      <c r="H6" s="7" t="n">
        <v>75</v>
      </c>
      <c r="I6" s="7"/>
      <c r="J6" s="7"/>
      <c r="K6" s="7"/>
      <c r="L6" s="7" t="s">
        <v>82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customFormat="false" ht="22.95" hidden="false" customHeight="false" outlineLevel="0" collapsed="false">
      <c r="A7" s="15" t="n">
        <f aca="false">A6</f>
        <v>75</v>
      </c>
      <c r="B7" s="15"/>
      <c r="C7" s="15"/>
      <c r="D7" s="15"/>
      <c r="E7" s="15" t="n">
        <f aca="false">$E$4+A7</f>
        <v>2083</v>
      </c>
      <c r="F7" s="15"/>
      <c r="G7" s="15" t="s">
        <v>91</v>
      </c>
      <c r="H7" s="15"/>
      <c r="I7" s="15"/>
      <c r="J7" s="15"/>
      <c r="K7" s="15"/>
      <c r="L7" s="16" t="s">
        <v>92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customFormat="false" ht="12.8" hidden="false" customHeight="false" outlineLevel="0" collapsed="false">
      <c r="A8" s="7"/>
      <c r="B8" s="7"/>
      <c r="C8" s="7"/>
      <c r="D8" s="7"/>
      <c r="E8" s="7"/>
      <c r="F8" s="7"/>
      <c r="G8" s="7" t="s">
        <v>93</v>
      </c>
      <c r="H8" s="7"/>
      <c r="I8" s="7"/>
      <c r="J8" s="7"/>
      <c r="K8" s="7"/>
      <c r="L8" s="7" t="s">
        <v>94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customFormat="false" ht="12.8" hidden="false" customHeight="false" outlineLevel="0" collapsed="false">
      <c r="A9" s="6"/>
      <c r="B9" s="6"/>
      <c r="C9" s="7"/>
      <c r="D9" s="6"/>
      <c r="E9" s="7"/>
      <c r="F9" s="6"/>
      <c r="G9" s="6" t="s">
        <v>95</v>
      </c>
      <c r="H9" s="6"/>
      <c r="I9" s="6"/>
      <c r="J9" s="6"/>
      <c r="K9" s="6"/>
      <c r="L9" s="6" t="s">
        <v>96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</row>
    <row r="10" customFormat="false" ht="12.8" hidden="false" customHeight="false" outlineLevel="0" collapsed="false">
      <c r="A10" s="6"/>
      <c r="B10" s="6"/>
      <c r="C10" s="7"/>
      <c r="D10" s="6"/>
      <c r="E10" s="7"/>
      <c r="F10" s="6"/>
      <c r="G10" s="6" t="s">
        <v>97</v>
      </c>
      <c r="H10" s="6"/>
      <c r="I10" s="6"/>
      <c r="J10" s="6"/>
      <c r="K10" s="6"/>
      <c r="L10" s="6" t="s">
        <v>98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</row>
    <row r="11" customFormat="false" ht="12.8" hidden="false" customHeight="false" outlineLevel="0" collapsed="false">
      <c r="A11" s="6"/>
      <c r="B11" s="6"/>
      <c r="C11" s="7"/>
      <c r="D11" s="6"/>
      <c r="E11" s="7"/>
      <c r="F11" s="6"/>
      <c r="G11" s="6" t="s">
        <v>99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customFormat="false" ht="12.8" hidden="false" customHeight="false" outlineLevel="0" collapsed="false">
      <c r="A12" s="7" t="n">
        <f aca="false">A5+$H12</f>
        <v>85</v>
      </c>
      <c r="B12" s="7"/>
      <c r="C12" s="7" t="n">
        <f aca="false">$C$4-A12</f>
        <v>2022</v>
      </c>
      <c r="D12" s="7"/>
      <c r="E12" s="7" t="n">
        <f aca="false">$E$4+A12</f>
        <v>2093</v>
      </c>
      <c r="F12" s="7"/>
      <c r="G12" s="7" t="s">
        <v>100</v>
      </c>
      <c r="H12" s="7" t="n">
        <v>85</v>
      </c>
      <c r="I12" s="7"/>
      <c r="J12" s="7"/>
      <c r="K12" s="7"/>
      <c r="L12" s="7" t="s">
        <v>101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customFormat="false" ht="12.8" hidden="false" customHeight="false" outlineLevel="0" collapsed="false">
      <c r="A13" s="7" t="n">
        <f aca="false">A5+$H13</f>
        <v>86</v>
      </c>
      <c r="B13" s="7"/>
      <c r="C13" s="7" t="n">
        <f aca="false">$C$4-A13</f>
        <v>2021</v>
      </c>
      <c r="D13" s="7"/>
      <c r="E13" s="7" t="n">
        <f aca="false">$E$4+A13</f>
        <v>2094</v>
      </c>
      <c r="F13" s="7"/>
      <c r="G13" s="7" t="s">
        <v>102</v>
      </c>
      <c r="H13" s="7" t="n">
        <v>86</v>
      </c>
      <c r="I13" s="7"/>
      <c r="J13" s="7"/>
      <c r="K13" s="7"/>
      <c r="L13" s="7" t="s">
        <v>103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</row>
    <row r="14" customFormat="false" ht="12.8" hidden="false" customHeight="false" outlineLevel="0" collapsed="false">
      <c r="A14" s="8" t="n">
        <f aca="false">A5+$H14</f>
        <v>99</v>
      </c>
      <c r="B14" s="8"/>
      <c r="C14" s="8" t="n">
        <f aca="false">$C$4-A14</f>
        <v>2008</v>
      </c>
      <c r="D14" s="8"/>
      <c r="E14" s="8" t="n">
        <f aca="false">$E$4+A14</f>
        <v>2107</v>
      </c>
      <c r="F14" s="8"/>
      <c r="G14" s="8" t="s">
        <v>104</v>
      </c>
      <c r="H14" s="8" t="n">
        <v>99</v>
      </c>
      <c r="I14" s="8"/>
      <c r="J14" s="8"/>
      <c r="K14" s="8"/>
      <c r="L14" s="8" t="s">
        <v>105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</row>
    <row r="15" customFormat="false" ht="12.8" hidden="false" customHeight="false" outlineLevel="0" collapsed="false">
      <c r="A15" s="0" t="n">
        <f aca="false">A5+$H5</f>
        <v>100</v>
      </c>
      <c r="B15" s="0" t="n">
        <f aca="false">A15+$J15</f>
        <v>280</v>
      </c>
      <c r="C15" s="0" t="n">
        <f aca="false">$C$4-A15</f>
        <v>2007</v>
      </c>
      <c r="D15" s="0" t="n">
        <f aca="false">$C$4-B15</f>
        <v>1827</v>
      </c>
      <c r="E15" s="0" t="n">
        <f aca="false">$E$4+A15</f>
        <v>2108</v>
      </c>
      <c r="F15" s="0" t="n">
        <f aca="false">$E$4+B15</f>
        <v>2288</v>
      </c>
      <c r="G15" s="0" t="s">
        <v>106</v>
      </c>
      <c r="H15" s="0" t="n">
        <v>60</v>
      </c>
      <c r="J15" s="0" t="n">
        <v>180</v>
      </c>
      <c r="K15" s="0" t="n">
        <f aca="false">E15+J15</f>
        <v>2288</v>
      </c>
      <c r="L15" s="0" t="s">
        <v>107</v>
      </c>
    </row>
    <row r="16" customFormat="false" ht="12.8" hidden="false" customHeight="false" outlineLevel="0" collapsed="false">
      <c r="A16" s="6"/>
      <c r="B16" s="6"/>
      <c r="C16" s="7"/>
      <c r="D16" s="6"/>
      <c r="E16" s="7"/>
      <c r="F16" s="6"/>
      <c r="G16" s="6" t="s">
        <v>108</v>
      </c>
      <c r="H16" s="6"/>
      <c r="I16" s="6"/>
      <c r="J16" s="6"/>
      <c r="K16" s="6"/>
      <c r="L16" s="6" t="s">
        <v>109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</row>
    <row r="17" customFormat="false" ht="12.8" hidden="false" customHeight="false" outlineLevel="0" collapsed="false">
      <c r="A17" s="7" t="n">
        <f aca="false">A15+$H17</f>
        <v>137</v>
      </c>
      <c r="B17" s="7"/>
      <c r="C17" s="7" t="n">
        <f aca="false">$C$4-A17</f>
        <v>1970</v>
      </c>
      <c r="D17" s="7"/>
      <c r="E17" s="7" t="n">
        <f aca="false">$E$4+A17</f>
        <v>2145</v>
      </c>
      <c r="F17" s="7"/>
      <c r="G17" s="7" t="s">
        <v>110</v>
      </c>
      <c r="H17" s="7" t="n">
        <v>37</v>
      </c>
      <c r="I17" s="7"/>
      <c r="J17" s="7"/>
      <c r="K17" s="7"/>
      <c r="L17" s="7" t="s">
        <v>111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</row>
    <row r="18" customFormat="false" ht="12.8" hidden="false" customHeight="false" outlineLevel="0" collapsed="false">
      <c r="A18" s="6"/>
      <c r="B18" s="6"/>
      <c r="C18" s="7"/>
      <c r="D18" s="6"/>
      <c r="E18" s="7"/>
      <c r="F18" s="6"/>
      <c r="G18" s="6" t="s">
        <v>112</v>
      </c>
      <c r="H18" s="6"/>
      <c r="I18" s="6"/>
      <c r="J18" s="6"/>
      <c r="K18" s="6"/>
      <c r="L18" s="6" t="s">
        <v>113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</row>
    <row r="19" customFormat="false" ht="12.8" hidden="false" customHeight="false" outlineLevel="0" collapsed="false">
      <c r="A19" s="7" t="n">
        <f aca="false">A15+$H19</f>
        <v>140</v>
      </c>
      <c r="B19" s="7"/>
      <c r="C19" s="7" t="n">
        <f aca="false">$C$4-A19</f>
        <v>1967</v>
      </c>
      <c r="D19" s="7"/>
      <c r="E19" s="7" t="n">
        <f aca="false">$E$4+A19</f>
        <v>2148</v>
      </c>
      <c r="F19" s="7"/>
      <c r="G19" s="7" t="s">
        <v>114</v>
      </c>
      <c r="H19" s="7" t="n">
        <v>40</v>
      </c>
      <c r="I19" s="7"/>
      <c r="J19" s="7"/>
      <c r="K19" s="7"/>
      <c r="L19" s="7" t="s">
        <v>115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</row>
    <row r="20" customFormat="false" ht="12.8" hidden="false" customHeight="false" outlineLevel="0" collapsed="false">
      <c r="A20" s="0" t="n">
        <f aca="false">A15+$H15</f>
        <v>160</v>
      </c>
      <c r="B20" s="0" t="n">
        <f aca="false">A20+$J20</f>
        <v>307</v>
      </c>
      <c r="C20" s="0" t="n">
        <f aca="false">$C$4-A20</f>
        <v>1947</v>
      </c>
      <c r="D20" s="0" t="n">
        <f aca="false">$C$4-B20</f>
        <v>1800</v>
      </c>
      <c r="E20" s="0" t="n">
        <f aca="false">$E$4+A20</f>
        <v>2168</v>
      </c>
      <c r="F20" s="0" t="n">
        <f aca="false">$E$4+B20</f>
        <v>2315</v>
      </c>
      <c r="G20" s="0" t="s">
        <v>116</v>
      </c>
      <c r="H20" s="0" t="n">
        <v>91</v>
      </c>
      <c r="J20" s="0" t="n">
        <v>147</v>
      </c>
      <c r="K20" s="0" t="n">
        <f aca="false">E20+J20</f>
        <v>2315</v>
      </c>
      <c r="L20" s="0" t="s">
        <v>117</v>
      </c>
    </row>
    <row r="21" customFormat="false" ht="12.8" hidden="false" customHeight="false" outlineLevel="0" collapsed="false">
      <c r="A21" s="7" t="n">
        <f aca="false">A20+$H21</f>
        <v>200</v>
      </c>
      <c r="B21" s="7"/>
      <c r="C21" s="7" t="n">
        <f aca="false">$C$4-A21</f>
        <v>1907</v>
      </c>
      <c r="D21" s="7"/>
      <c r="E21" s="7" t="n">
        <f aca="false">$E$4+A21</f>
        <v>2208</v>
      </c>
      <c r="F21" s="7"/>
      <c r="G21" s="7" t="s">
        <v>118</v>
      </c>
      <c r="H21" s="7" t="n">
        <v>40</v>
      </c>
      <c r="I21" s="7"/>
      <c r="J21" s="7"/>
      <c r="K21" s="7"/>
      <c r="L21" s="7" t="s">
        <v>119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customFormat="false" ht="12.8" hidden="false" customHeight="false" outlineLevel="0" collapsed="false">
      <c r="A22" s="0" t="n">
        <f aca="false">A20+$H22</f>
        <v>237</v>
      </c>
      <c r="C22" s="0" t="n">
        <f aca="false">$C$4-A22</f>
        <v>1870</v>
      </c>
      <c r="E22" s="0" t="n">
        <f aca="false">$E$4+A22</f>
        <v>2245</v>
      </c>
      <c r="G22" s="0" t="s">
        <v>120</v>
      </c>
      <c r="H22" s="0" t="n">
        <v>77</v>
      </c>
      <c r="L22" s="0" t="s">
        <v>121</v>
      </c>
    </row>
    <row r="23" customFormat="false" ht="12.8" hidden="false" customHeight="false" outlineLevel="0" collapsed="false">
      <c r="A23" s="6"/>
      <c r="B23" s="6"/>
      <c r="C23" s="7"/>
      <c r="D23" s="6"/>
      <c r="E23" s="7"/>
      <c r="F23" s="6"/>
      <c r="G23" s="6" t="s">
        <v>122</v>
      </c>
      <c r="H23" s="6"/>
      <c r="I23" s="6"/>
      <c r="J23" s="6"/>
      <c r="K23" s="6"/>
      <c r="L23" s="6" t="s">
        <v>123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</row>
    <row r="24" customFormat="false" ht="12.8" hidden="false" customHeight="false" outlineLevel="0" collapsed="false">
      <c r="A24" s="6"/>
      <c r="B24" s="6"/>
      <c r="C24" s="7"/>
      <c r="D24" s="6"/>
      <c r="E24" s="7"/>
      <c r="F24" s="6"/>
      <c r="G24" s="6" t="s">
        <v>124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</row>
    <row r="25" customFormat="false" ht="12.8" hidden="false" customHeight="false" outlineLevel="0" collapsed="false">
      <c r="A25" s="6"/>
      <c r="B25" s="6"/>
      <c r="C25" s="7"/>
      <c r="D25" s="6"/>
      <c r="E25" s="7"/>
      <c r="F25" s="6"/>
      <c r="G25" s="6" t="s">
        <v>125</v>
      </c>
      <c r="H25" s="6"/>
      <c r="I25" s="6"/>
      <c r="J25" s="6"/>
      <c r="K25" s="6"/>
      <c r="L25" s="6" t="s">
        <v>126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</row>
    <row r="26" customFormat="false" ht="12.8" hidden="false" customHeight="false" outlineLevel="0" collapsed="false">
      <c r="A26" s="6"/>
      <c r="B26" s="6"/>
      <c r="C26" s="7"/>
      <c r="D26" s="6"/>
      <c r="E26" s="7"/>
      <c r="F26" s="6"/>
      <c r="G26" s="6" t="s">
        <v>127</v>
      </c>
      <c r="H26" s="6"/>
      <c r="I26" s="6"/>
      <c r="J26" s="6"/>
      <c r="K26" s="6"/>
      <c r="L26" s="6" t="s">
        <v>128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</row>
    <row r="27" customFormat="false" ht="12.8" hidden="false" customHeight="false" outlineLevel="0" collapsed="false">
      <c r="A27" s="7" t="n">
        <f aca="false">A22+$H27</f>
        <v>244</v>
      </c>
      <c r="B27" s="7"/>
      <c r="C27" s="7" t="n">
        <f aca="false">$C$4-A27</f>
        <v>1863</v>
      </c>
      <c r="D27" s="7"/>
      <c r="E27" s="7" t="n">
        <f aca="false">$E$4+A27</f>
        <v>2252</v>
      </c>
      <c r="F27" s="7"/>
      <c r="G27" s="7" t="s">
        <v>129</v>
      </c>
      <c r="H27" s="7" t="n">
        <v>7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</row>
    <row r="28" customFormat="false" ht="12.8" hidden="false" customHeight="false" outlineLevel="0" collapsed="false">
      <c r="A28" s="6"/>
      <c r="B28" s="6"/>
      <c r="C28" s="7"/>
      <c r="D28" s="6"/>
      <c r="E28" s="7"/>
      <c r="F28" s="6"/>
      <c r="G28" s="6" t="s">
        <v>130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</row>
    <row r="29" customFormat="false" ht="12.8" hidden="false" customHeight="false" outlineLevel="0" collapsed="false">
      <c r="A29" s="17" t="n">
        <f aca="false">A27+$H29</f>
        <v>247</v>
      </c>
      <c r="B29" s="0" t="n">
        <f aca="false">A29+$J29</f>
        <v>384</v>
      </c>
      <c r="C29" s="0" t="n">
        <f aca="false">$C$4-A29</f>
        <v>1860</v>
      </c>
      <c r="D29" s="0" t="n">
        <f aca="false">$C$4-B29</f>
        <v>1723</v>
      </c>
      <c r="E29" s="0" t="n">
        <f aca="false">$E$4+A29</f>
        <v>2255</v>
      </c>
      <c r="F29" s="0" t="n">
        <f aca="false">$E$4+B29</f>
        <v>2392</v>
      </c>
      <c r="G29" s="17" t="s">
        <v>131</v>
      </c>
      <c r="H29" s="17" t="n">
        <v>3</v>
      </c>
      <c r="I29" s="17"/>
      <c r="J29" s="17" t="n">
        <v>137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</row>
    <row r="30" customFormat="false" ht="12.8" hidden="false" customHeight="false" outlineLevel="0" collapsed="false">
      <c r="A30" s="6"/>
      <c r="B30" s="6"/>
      <c r="C30" s="7"/>
      <c r="D30" s="6"/>
      <c r="E30" s="7"/>
      <c r="F30" s="6"/>
      <c r="G30" s="6" t="s">
        <v>132</v>
      </c>
      <c r="H30" s="6"/>
      <c r="I30" s="6"/>
      <c r="J30" s="6"/>
      <c r="K30" s="6"/>
      <c r="L30" s="6" t="s">
        <v>133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</row>
    <row r="31" customFormat="false" ht="12.8" hidden="false" customHeight="false" outlineLevel="0" collapsed="false">
      <c r="A31" s="6"/>
      <c r="B31" s="6"/>
      <c r="C31" s="7"/>
      <c r="D31" s="6"/>
      <c r="E31" s="7"/>
      <c r="F31" s="6"/>
      <c r="G31" s="6" t="s">
        <v>134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customFormat="false" ht="12.8" hidden="false" customHeight="false" outlineLevel="0" collapsed="false">
      <c r="A32" s="7"/>
      <c r="B32" s="7"/>
      <c r="C32" s="7"/>
      <c r="D32" s="7"/>
      <c r="E32" s="7"/>
      <c r="F32" s="7"/>
      <c r="G32" s="7" t="s">
        <v>135</v>
      </c>
      <c r="H32" s="7"/>
      <c r="I32" s="7"/>
      <c r="J32" s="7"/>
      <c r="K32" s="7"/>
      <c r="L32" s="7" t="s">
        <v>136</v>
      </c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</row>
    <row r="33" customFormat="false" ht="12.8" hidden="false" customHeight="false" outlineLevel="0" collapsed="false">
      <c r="A33" s="0" t="n">
        <f aca="false">A20+$H20</f>
        <v>251</v>
      </c>
      <c r="B33" s="0" t="n">
        <f aca="false">A33+$J33</f>
        <v>361</v>
      </c>
      <c r="C33" s="0" t="n">
        <f aca="false">$C$4-A33</f>
        <v>1856</v>
      </c>
      <c r="D33" s="0" t="n">
        <f aca="false">$C$4-B33</f>
        <v>1746</v>
      </c>
      <c r="E33" s="0" t="n">
        <f aca="false">$E$4+A33</f>
        <v>2259</v>
      </c>
      <c r="F33" s="0" t="n">
        <f aca="false">$E$4+B33</f>
        <v>2369</v>
      </c>
      <c r="G33" s="0" t="s">
        <v>137</v>
      </c>
      <c r="J33" s="0" t="n">
        <v>110</v>
      </c>
      <c r="K33" s="0" t="n">
        <f aca="false">E33+J33</f>
        <v>2369</v>
      </c>
      <c r="L33" s="0" t="s">
        <v>138</v>
      </c>
    </row>
    <row r="34" customFormat="false" ht="12.8" hidden="false" customHeight="false" outlineLevel="0" collapsed="false">
      <c r="A34" s="7" t="n">
        <f aca="false">A33+$H34</f>
        <v>268</v>
      </c>
      <c r="B34" s="7"/>
      <c r="C34" s="7" t="n">
        <f aca="false">$C$4-A34</f>
        <v>1839</v>
      </c>
      <c r="D34" s="7"/>
      <c r="E34" s="7" t="n">
        <f aca="false">$E$4+A34</f>
        <v>2276</v>
      </c>
      <c r="F34" s="7"/>
      <c r="G34" s="7" t="s">
        <v>139</v>
      </c>
      <c r="H34" s="7" t="n">
        <v>17</v>
      </c>
      <c r="I34" s="7"/>
      <c r="J34" s="7"/>
      <c r="K34" s="7"/>
      <c r="L34" s="7" t="s">
        <v>140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</row>
    <row r="35" customFormat="false" ht="12.8" hidden="false" customHeight="false" outlineLevel="0" collapsed="false">
      <c r="A35" s="7"/>
      <c r="B35" s="7"/>
      <c r="C35" s="7"/>
      <c r="D35" s="7"/>
      <c r="E35" s="7"/>
      <c r="F35" s="7"/>
      <c r="G35" s="7" t="s">
        <v>141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</row>
    <row r="36" customFormat="false" ht="12.8" hidden="false" customHeight="false" outlineLevel="0" collapsed="false">
      <c r="A36" s="7" t="n">
        <f aca="false">A38-$H36</f>
        <v>279</v>
      </c>
      <c r="B36" s="7"/>
      <c r="C36" s="7" t="n">
        <f aca="false">$C$4-A36</f>
        <v>1828</v>
      </c>
      <c r="D36" s="7"/>
      <c r="E36" s="7" t="n">
        <f aca="false">$E$4+A36</f>
        <v>2287</v>
      </c>
      <c r="F36" s="7"/>
      <c r="G36" s="7" t="s">
        <v>142</v>
      </c>
      <c r="H36" s="7" t="n">
        <v>2</v>
      </c>
      <c r="I36" s="7"/>
      <c r="J36" s="7"/>
      <c r="K36" s="7"/>
      <c r="L36" s="7" t="s">
        <v>143</v>
      </c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</row>
    <row r="37" customFormat="false" ht="12.8" hidden="false" customHeight="false" outlineLevel="0" collapsed="false">
      <c r="A37" s="6"/>
      <c r="B37" s="6"/>
      <c r="C37" s="7"/>
      <c r="D37" s="6"/>
      <c r="E37" s="7"/>
      <c r="F37" s="6"/>
      <c r="G37" s="6" t="s">
        <v>144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</row>
    <row r="38" customFormat="false" ht="12.8" hidden="false" customHeight="false" outlineLevel="0" collapsed="false">
      <c r="A38" s="7" t="n">
        <f aca="false">A33+$H38</f>
        <v>281</v>
      </c>
      <c r="B38" s="7"/>
      <c r="C38" s="7" t="n">
        <f aca="false">$C$4-A38</f>
        <v>1826</v>
      </c>
      <c r="D38" s="7"/>
      <c r="E38" s="7" t="n">
        <f aca="false">$E$4+A38</f>
        <v>2289</v>
      </c>
      <c r="F38" s="7"/>
      <c r="G38" s="7" t="s">
        <v>145</v>
      </c>
      <c r="H38" s="7" t="n">
        <v>30</v>
      </c>
      <c r="I38" s="7"/>
      <c r="J38" s="7"/>
      <c r="K38" s="7"/>
      <c r="L38" s="7" t="s">
        <v>146</v>
      </c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</row>
    <row r="39" customFormat="false" ht="12.8" hidden="false" customHeight="false" outlineLevel="0" collapsed="false">
      <c r="A39" s="7" t="n">
        <f aca="false">A38</f>
        <v>281</v>
      </c>
      <c r="B39" s="7" t="n">
        <f aca="false">A39+H39</f>
        <v>288</v>
      </c>
      <c r="C39" s="7" t="n">
        <f aca="false">$C$4-A39</f>
        <v>1826</v>
      </c>
      <c r="D39" s="7" t="n">
        <f aca="false">$C$4-B39</f>
        <v>1819</v>
      </c>
      <c r="E39" s="7" t="n">
        <f aca="false">$E$4+A39</f>
        <v>2289</v>
      </c>
      <c r="F39" s="7"/>
      <c r="G39" s="7" t="s">
        <v>147</v>
      </c>
      <c r="H39" s="7" t="n">
        <v>7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</row>
    <row r="40" customFormat="false" ht="12.8" hidden="false" customHeight="false" outlineLevel="0" collapsed="false">
      <c r="A40" s="7" t="n">
        <f aca="false">A38+$H39+$H40</f>
        <v>290</v>
      </c>
      <c r="B40" s="7"/>
      <c r="C40" s="7" t="n">
        <f aca="false">$C$4-A40</f>
        <v>1817</v>
      </c>
      <c r="D40" s="7"/>
      <c r="E40" s="7" t="n">
        <f aca="false">$E$4+A40</f>
        <v>2298</v>
      </c>
      <c r="F40" s="7"/>
      <c r="G40" s="7" t="s">
        <v>148</v>
      </c>
      <c r="H40" s="7" t="n">
        <v>2</v>
      </c>
      <c r="I40" s="7"/>
      <c r="J40" s="7"/>
      <c r="K40" s="7"/>
      <c r="L40" s="7" t="s">
        <v>149</v>
      </c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</row>
    <row r="41" customFormat="false" ht="12.8" hidden="false" customHeight="false" outlineLevel="0" collapsed="false">
      <c r="A41" s="6"/>
      <c r="B41" s="6"/>
      <c r="C41" s="7"/>
      <c r="D41" s="6"/>
      <c r="E41" s="7"/>
      <c r="F41" s="6"/>
      <c r="G41" s="6" t="s">
        <v>150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</row>
    <row r="42" customFormat="false" ht="12.8" hidden="false" customHeight="false" outlineLevel="0" collapsed="false">
      <c r="A42" s="6"/>
      <c r="B42" s="6"/>
      <c r="C42" s="7"/>
      <c r="D42" s="6"/>
      <c r="E42" s="7"/>
      <c r="F42" s="6"/>
      <c r="G42" s="6" t="s">
        <v>151</v>
      </c>
      <c r="H42" s="6"/>
      <c r="I42" s="6"/>
      <c r="J42" s="6"/>
      <c r="K42" s="6"/>
      <c r="L42" s="6" t="s">
        <v>123</v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</row>
    <row r="43" customFormat="false" ht="12.8" hidden="false" customHeight="false" outlineLevel="0" collapsed="false">
      <c r="A43" s="8" t="n">
        <f aca="false">A40</f>
        <v>290</v>
      </c>
      <c r="B43" s="8"/>
      <c r="C43" s="8" t="n">
        <f aca="false">$C$4-A43</f>
        <v>1817</v>
      </c>
      <c r="D43" s="8"/>
      <c r="E43" s="8" t="n">
        <f aca="false">$E$4+A43</f>
        <v>2298</v>
      </c>
      <c r="F43" s="8"/>
      <c r="G43" s="8" t="s">
        <v>152</v>
      </c>
      <c r="H43" s="8"/>
      <c r="I43" s="8"/>
      <c r="J43" s="8"/>
      <c r="K43" s="8"/>
      <c r="L43" s="8" t="s">
        <v>153</v>
      </c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</row>
    <row r="44" customFormat="false" ht="12.8" hidden="false" customHeight="false" outlineLevel="0" collapsed="false">
      <c r="A44" s="7" t="n">
        <f aca="false">A20+$H44</f>
        <v>290</v>
      </c>
      <c r="B44" s="7"/>
      <c r="C44" s="7" t="n">
        <f aca="false">$C$4-A44</f>
        <v>1817</v>
      </c>
      <c r="D44" s="7"/>
      <c r="E44" s="7" t="n">
        <f aca="false">$E$4+A44</f>
        <v>2298</v>
      </c>
      <c r="F44" s="7"/>
      <c r="G44" s="7" t="s">
        <v>154</v>
      </c>
      <c r="H44" s="7" t="n">
        <v>130</v>
      </c>
      <c r="I44" s="7"/>
      <c r="J44" s="7"/>
      <c r="K44" s="7"/>
      <c r="L44" s="7" t="s">
        <v>155</v>
      </c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</row>
    <row r="45" customFormat="false" ht="12.8" hidden="false" customHeight="false" outlineLevel="0" collapsed="false">
      <c r="A45" s="6"/>
      <c r="B45" s="6"/>
      <c r="C45" s="6"/>
      <c r="D45" s="6"/>
      <c r="E45" s="6"/>
      <c r="F45" s="6"/>
      <c r="G45" s="6" t="s">
        <v>156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</row>
    <row r="46" s="18" customFormat="true" ht="12.8" hidden="false" customHeight="false" outlineLevel="0" collapsed="false">
      <c r="G46" s="18" t="str">
        <f aca="false">CONCATENATE("Ende der ersten Hälfte der 430 Jahre im fremden Land (=",(C6-C44)," Jahre)")</f>
        <v>Ende der ersten Hälfte der 430 Jahre im fremden Land (=215 Jahre)</v>
      </c>
      <c r="L46" s="18" t="s">
        <v>157</v>
      </c>
    </row>
    <row r="47" customFormat="false" ht="12.8" hidden="false" customHeight="false" outlineLevel="0" collapsed="false">
      <c r="A47" s="11" t="n">
        <f aca="false">A44</f>
        <v>290</v>
      </c>
      <c r="B47" s="11"/>
      <c r="C47" s="11" t="n">
        <f aca="false">C5-C44</f>
        <v>290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</row>
    <row r="48" customFormat="false" ht="12.8" hidden="false" customHeight="false" outlineLevel="0" collapsed="false">
      <c r="A48" s="12" t="n">
        <f aca="false">A44</f>
        <v>290</v>
      </c>
      <c r="B48" s="12"/>
      <c r="C48" s="12" t="n">
        <f aca="false">'Schöpfung bis Abraham'!C5-C44</f>
        <v>2298</v>
      </c>
      <c r="D48" s="12"/>
      <c r="E48" s="12" t="n">
        <f aca="false">E44</f>
        <v>2298</v>
      </c>
      <c r="F48" s="12"/>
      <c r="G48" s="12" t="s">
        <v>86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</row>
    <row r="49" customFormat="false" ht="16.15" hidden="false" customHeight="false" outlineLevel="0" collapsed="false"/>
  </sheetData>
  <mergeCells count="26">
    <mergeCell ref="C1:E1"/>
    <mergeCell ref="H1:J1"/>
    <mergeCell ref="H2:I2"/>
    <mergeCell ref="A3:B3"/>
    <mergeCell ref="C3:D3"/>
    <mergeCell ref="E3:F3"/>
    <mergeCell ref="G8:K8"/>
    <mergeCell ref="G9:K9"/>
    <mergeCell ref="G10:K10"/>
    <mergeCell ref="G11:K11"/>
    <mergeCell ref="G16:K16"/>
    <mergeCell ref="G18:K18"/>
    <mergeCell ref="G23:K23"/>
    <mergeCell ref="G24:K24"/>
    <mergeCell ref="G25:K25"/>
    <mergeCell ref="G26:K26"/>
    <mergeCell ref="G28:K28"/>
    <mergeCell ref="G30:K30"/>
    <mergeCell ref="G31:K31"/>
    <mergeCell ref="G32:K32"/>
    <mergeCell ref="G37:K37"/>
    <mergeCell ref="G41:K41"/>
    <mergeCell ref="G42:K42"/>
    <mergeCell ref="G43:K43"/>
    <mergeCell ref="G45:K45"/>
    <mergeCell ref="G46:K46"/>
  </mergeCells>
  <hyperlinks>
    <hyperlink ref="G11" r:id="rId1" display="https://knetsch.de/wie-lange-war-israel-in-aegypten/"/>
  </hyperlink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L73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pane xSplit="0" ySplit="3" topLeftCell="A4" activePane="bottomLeft" state="frozen"/>
      <selection pane="topLeft" activeCell="A1" activeCellId="0" sqref="A1"/>
      <selection pane="bottomLeft" activeCell="G35" activeCellId="0" sqref="G35"/>
    </sheetView>
  </sheetViews>
  <sheetFormatPr defaultRowHeight="12.8" zeroHeight="false" outlineLevelRow="0" outlineLevelCol="0"/>
  <cols>
    <col collapsed="false" customWidth="true" hidden="true" outlineLevel="0" max="1" min="1" style="19" width="5.64"/>
    <col collapsed="false" customWidth="true" hidden="true" outlineLevel="0" max="2" min="2" style="19" width="7.87"/>
    <col collapsed="false" customWidth="true" hidden="false" outlineLevel="0" max="4" min="3" style="19" width="6.57"/>
    <col collapsed="false" customWidth="true" hidden="false" outlineLevel="0" max="5" min="5" style="19" width="5.64"/>
    <col collapsed="false" customWidth="true" hidden="false" outlineLevel="0" max="6" min="6" style="19" width="7.87"/>
    <col collapsed="false" customWidth="true" hidden="false" outlineLevel="0" max="7" min="7" style="19" width="41.8"/>
    <col collapsed="false" customWidth="true" hidden="false" outlineLevel="0" max="8" min="8" style="19" width="8.83"/>
    <col collapsed="false" customWidth="true" hidden="false" outlineLevel="0" max="9" min="9" style="19" width="7.49"/>
    <col collapsed="false" customWidth="true" hidden="false" outlineLevel="0" max="10" min="10" style="19" width="19.96"/>
    <col collapsed="false" customWidth="false" hidden="false" outlineLevel="0" max="64" min="11" style="19" width="11.52"/>
    <col collapsed="false" customWidth="false" hidden="false" outlineLevel="0" max="1025" min="65" style="0" width="11.52"/>
  </cols>
  <sheetData>
    <row r="1" customFormat="false" ht="12.8" hidden="false" customHeight="false" outlineLevel="0" collapsed="false">
      <c r="B1" s="20"/>
      <c r="C1" s="21" t="s">
        <v>0</v>
      </c>
      <c r="D1" s="21"/>
      <c r="E1" s="21"/>
      <c r="F1" s="20"/>
      <c r="H1" s="22"/>
      <c r="I1" s="22"/>
    </row>
    <row r="2" customFormat="false" ht="12.8" hidden="false" customHeight="false" outlineLevel="0" collapsed="false">
      <c r="B2" s="20"/>
      <c r="C2" s="22"/>
      <c r="D2" s="22"/>
      <c r="E2" s="20"/>
      <c r="F2" s="20"/>
      <c r="H2" s="22"/>
    </row>
    <row r="3" customFormat="false" ht="12.8" hidden="false" customHeight="false" outlineLevel="0" collapsed="false">
      <c r="A3" s="2" t="s">
        <v>3</v>
      </c>
      <c r="B3" s="2"/>
      <c r="C3" s="19" t="s">
        <v>4</v>
      </c>
      <c r="D3" s="3" t="s">
        <v>4</v>
      </c>
      <c r="E3" s="2" t="s">
        <v>88</v>
      </c>
      <c r="F3" s="2"/>
      <c r="H3" s="19" t="s">
        <v>158</v>
      </c>
      <c r="J3" s="19" t="s">
        <v>9</v>
      </c>
    </row>
    <row r="4" customFormat="false" ht="12.8" hidden="false" customHeight="false" outlineLevel="0" collapsed="false">
      <c r="A4" s="14" t="n">
        <v>0</v>
      </c>
      <c r="B4" s="14"/>
      <c r="C4" s="14" t="n">
        <f aca="false">Richterzeit!C5+A37</f>
        <v>1817</v>
      </c>
      <c r="D4" s="14"/>
      <c r="E4" s="14" t="n">
        <f aca="false">'Schöpfung bis Abraham'!$C$4-C4</f>
        <v>2298</v>
      </c>
      <c r="F4" s="14"/>
      <c r="G4" s="14" t="s">
        <v>159</v>
      </c>
      <c r="H4" s="14" t="n">
        <v>215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</row>
    <row r="5" customFormat="false" ht="12.8" hidden="false" customHeight="false" outlineLevel="0" collapsed="false">
      <c r="A5" s="19" t="n">
        <f aca="false">A11-80</f>
        <v>135</v>
      </c>
      <c r="C5" s="19" t="n">
        <f aca="false">$C$4-A5</f>
        <v>1682</v>
      </c>
      <c r="E5" s="19" t="n">
        <f aca="false">$E$4+A5</f>
        <v>2433</v>
      </c>
      <c r="G5" s="19" t="s">
        <v>160</v>
      </c>
      <c r="J5" s="19" t="s">
        <v>161</v>
      </c>
    </row>
    <row r="6" customFormat="false" ht="12.8" hidden="false" customHeight="false" outlineLevel="0" collapsed="false">
      <c r="A6" s="19" t="n">
        <f aca="false">A5+$H6</f>
        <v>175</v>
      </c>
      <c r="C6" s="19" t="n">
        <f aca="false">C5+$H6</f>
        <v>1722</v>
      </c>
      <c r="E6" s="19" t="n">
        <f aca="false">E5+$H6</f>
        <v>2473</v>
      </c>
      <c r="G6" s="19" t="s">
        <v>162</v>
      </c>
      <c r="H6" s="19" t="n">
        <v>40</v>
      </c>
      <c r="J6" s="19" t="s">
        <v>163</v>
      </c>
    </row>
    <row r="7" customFormat="false" ht="12.8" hidden="false" customHeight="false" outlineLevel="0" collapsed="false">
      <c r="A7" s="23" t="n">
        <f aca="false">A5+$H7</f>
        <v>215</v>
      </c>
      <c r="B7" s="23"/>
      <c r="C7" s="23" t="n">
        <f aca="false">$C$4-A7</f>
        <v>1602</v>
      </c>
      <c r="D7" s="23"/>
      <c r="E7" s="23" t="n">
        <f aca="false">$E$4+A7</f>
        <v>2513</v>
      </c>
      <c r="F7" s="23"/>
      <c r="G7" s="23" t="s">
        <v>164</v>
      </c>
      <c r="H7" s="23" t="n">
        <v>80</v>
      </c>
      <c r="I7" s="23"/>
      <c r="J7" s="23" t="s">
        <v>165</v>
      </c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</row>
    <row r="8" customFormat="false" ht="12.8" hidden="false" customHeight="false" outlineLevel="0" collapsed="false">
      <c r="A8" s="23" t="n">
        <f aca="false">A20-$H20</f>
        <v>177</v>
      </c>
      <c r="B8" s="23"/>
      <c r="C8" s="23" t="n">
        <f aca="false">$C$4-A8</f>
        <v>1640</v>
      </c>
      <c r="D8" s="23"/>
      <c r="E8" s="23" t="n">
        <f aca="false">$E$4+A8</f>
        <v>2475</v>
      </c>
      <c r="F8" s="23"/>
      <c r="G8" s="23" t="s">
        <v>166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</row>
    <row r="9" s="25" customFormat="true" ht="12.8" hidden="false" customHeight="false" outlineLevel="0" collapsed="false">
      <c r="A9" s="24"/>
      <c r="B9" s="24"/>
      <c r="C9" s="24"/>
      <c r="D9" s="24"/>
      <c r="E9" s="24"/>
      <c r="F9" s="24"/>
      <c r="G9" s="24" t="s">
        <v>167</v>
      </c>
      <c r="H9" s="24"/>
      <c r="I9" s="24"/>
      <c r="J9" s="24" t="s">
        <v>168</v>
      </c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</row>
    <row r="10" s="25" customFormat="true" ht="12.8" hidden="false" customHeight="false" outlineLevel="0" collapsed="false">
      <c r="A10" s="24"/>
      <c r="B10" s="24"/>
      <c r="C10" s="24"/>
      <c r="D10" s="24"/>
      <c r="E10" s="24"/>
      <c r="F10" s="24"/>
      <c r="G10" s="24" t="s">
        <v>169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</row>
    <row r="11" customFormat="false" ht="22.95" hidden="false" customHeight="false" outlineLevel="0" collapsed="false">
      <c r="A11" s="26" t="n">
        <f aca="false">A4+H4</f>
        <v>215</v>
      </c>
      <c r="B11" s="26"/>
      <c r="C11" s="26" t="n">
        <f aca="false">$C$4-A11</f>
        <v>1602</v>
      </c>
      <c r="D11" s="26"/>
      <c r="E11" s="26" t="n">
        <f aca="false">$E$4+A11</f>
        <v>2513</v>
      </c>
      <c r="F11" s="26"/>
      <c r="G11" s="26" t="s">
        <v>170</v>
      </c>
      <c r="H11" s="26" t="n">
        <v>430</v>
      </c>
      <c r="I11" s="26"/>
      <c r="J11" s="27" t="s">
        <v>171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</row>
    <row r="12" customFormat="false" ht="12.8" hidden="false" customHeight="false" outlineLevel="0" collapsed="false">
      <c r="A12" s="23"/>
      <c r="B12" s="23"/>
      <c r="C12" s="23"/>
      <c r="D12" s="23"/>
      <c r="E12" s="23"/>
      <c r="F12" s="23"/>
      <c r="G12" s="23" t="s">
        <v>172</v>
      </c>
      <c r="H12" s="23" t="n">
        <f aca="false">'Abraham bis Josef'!C44-C11</f>
        <v>215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</row>
    <row r="13" customFormat="false" ht="12.8" hidden="false" customHeight="false" outlineLevel="0" collapsed="false">
      <c r="A13" s="24"/>
      <c r="B13" s="24"/>
      <c r="C13" s="23"/>
      <c r="D13" s="24"/>
      <c r="E13" s="23"/>
      <c r="F13" s="24"/>
      <c r="G13" s="24" t="s">
        <v>173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</row>
    <row r="14" customFormat="false" ht="12.8" hidden="false" customHeight="false" outlineLevel="0" collapsed="false">
      <c r="A14" s="24"/>
      <c r="B14" s="24"/>
      <c r="C14" s="23"/>
      <c r="D14" s="24"/>
      <c r="E14" s="23"/>
      <c r="F14" s="24"/>
      <c r="G14" s="24" t="s">
        <v>99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</row>
    <row r="15" customFormat="false" ht="12.8" hidden="false" customHeight="false" outlineLevel="0" collapsed="false">
      <c r="A15" s="28" t="n">
        <f aca="false">A11</f>
        <v>215</v>
      </c>
      <c r="B15" s="28"/>
      <c r="C15" s="19" t="n">
        <f aca="false">$C$4-A15</f>
        <v>1602</v>
      </c>
      <c r="D15" s="28"/>
      <c r="E15" s="19" t="n">
        <f aca="false">$E$4+A15</f>
        <v>2513</v>
      </c>
      <c r="F15" s="28"/>
      <c r="G15" s="28" t="s">
        <v>174</v>
      </c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</row>
    <row r="16" customFormat="false" ht="12.8" hidden="false" customHeight="false" outlineLevel="0" collapsed="false">
      <c r="A16" s="24" t="n">
        <f aca="false">A15+$H19</f>
        <v>217</v>
      </c>
      <c r="B16" s="24"/>
      <c r="C16" s="23" t="n">
        <f aca="false">$C$4-A16</f>
        <v>1600</v>
      </c>
      <c r="D16" s="24"/>
      <c r="E16" s="23" t="n">
        <f aca="false">$E$4+A16</f>
        <v>2515</v>
      </c>
      <c r="F16" s="24"/>
      <c r="G16" s="24" t="s">
        <v>175</v>
      </c>
      <c r="H16" s="24" t="n">
        <v>2</v>
      </c>
      <c r="I16" s="24"/>
      <c r="J16" s="24" t="s">
        <v>176</v>
      </c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</row>
    <row r="17" customFormat="false" ht="33.9" hidden="false" customHeight="false" outlineLevel="0" collapsed="false">
      <c r="A17" s="23" t="n">
        <f aca="false">A15+$H19</f>
        <v>217</v>
      </c>
      <c r="B17" s="23"/>
      <c r="C17" s="23" t="n">
        <f aca="false">$C$4-A17</f>
        <v>1600</v>
      </c>
      <c r="D17" s="23"/>
      <c r="E17" s="23" t="n">
        <f aca="false">$E$4+A17</f>
        <v>2515</v>
      </c>
      <c r="F17" s="23"/>
      <c r="G17" s="29" t="s">
        <v>177</v>
      </c>
      <c r="H17" s="23" t="n">
        <v>2</v>
      </c>
      <c r="I17" s="23"/>
      <c r="J17" s="29" t="s">
        <v>178</v>
      </c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</row>
    <row r="18" customFormat="false" ht="12.8" hidden="false" customHeight="false" outlineLevel="0" collapsed="false">
      <c r="A18" s="23"/>
      <c r="B18" s="23"/>
      <c r="C18" s="23"/>
      <c r="D18" s="23"/>
      <c r="E18" s="23"/>
      <c r="F18" s="23"/>
      <c r="G18" s="23" t="s">
        <v>179</v>
      </c>
      <c r="H18" s="23"/>
      <c r="I18" s="23"/>
      <c r="J18" s="23" t="s">
        <v>180</v>
      </c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</row>
    <row r="19" customFormat="false" ht="33.9" hidden="false" customHeight="false" outlineLevel="0" collapsed="false">
      <c r="A19" s="23" t="n">
        <f aca="false">A15+$H19</f>
        <v>217</v>
      </c>
      <c r="B19" s="23"/>
      <c r="C19" s="23" t="n">
        <f aca="false">$C$4-A19</f>
        <v>1600</v>
      </c>
      <c r="D19" s="23"/>
      <c r="E19" s="23" t="n">
        <f aca="false">$E$4+A19</f>
        <v>2515</v>
      </c>
      <c r="F19" s="23"/>
      <c r="G19" s="29" t="s">
        <v>181</v>
      </c>
      <c r="H19" s="23" t="n">
        <v>2</v>
      </c>
      <c r="I19" s="23"/>
      <c r="J19" s="29" t="s">
        <v>182</v>
      </c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</row>
    <row r="20" customFormat="false" ht="12.8" hidden="false" customHeight="false" outlineLevel="0" collapsed="false">
      <c r="A20" s="23" t="n">
        <f aca="false">A19</f>
        <v>217</v>
      </c>
      <c r="B20" s="23"/>
      <c r="C20" s="23" t="n">
        <f aca="false">$C$4-A20</f>
        <v>1600</v>
      </c>
      <c r="D20" s="23"/>
      <c r="E20" s="23" t="n">
        <f aca="false">$E$4+A20</f>
        <v>2515</v>
      </c>
      <c r="F20" s="23"/>
      <c r="G20" s="23" t="s">
        <v>183</v>
      </c>
      <c r="H20" s="23" t="n">
        <v>40</v>
      </c>
      <c r="I20" s="23"/>
      <c r="J20" s="23" t="s">
        <v>168</v>
      </c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</row>
    <row r="21" customFormat="false" ht="22.95" hidden="false" customHeight="false" outlineLevel="0" collapsed="false">
      <c r="A21" s="23" t="n">
        <f aca="false">A11+$H21</f>
        <v>217</v>
      </c>
      <c r="B21" s="23"/>
      <c r="C21" s="23" t="n">
        <f aca="false">$C$4-A21</f>
        <v>1600</v>
      </c>
      <c r="D21" s="23"/>
      <c r="E21" s="23" t="n">
        <f aca="false">$E$4+A21</f>
        <v>2515</v>
      </c>
      <c r="F21" s="23"/>
      <c r="G21" s="23" t="s">
        <v>184</v>
      </c>
      <c r="H21" s="23" t="n">
        <v>2</v>
      </c>
      <c r="I21" s="23"/>
      <c r="J21" s="29" t="s">
        <v>185</v>
      </c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</row>
    <row r="22" customFormat="false" ht="22.95" hidden="false" customHeight="false" outlineLevel="0" collapsed="false">
      <c r="A22" s="23"/>
      <c r="B22" s="23"/>
      <c r="C22" s="23" t="n">
        <f aca="false">C27</f>
        <v>1562</v>
      </c>
      <c r="D22" s="23"/>
      <c r="E22" s="23" t="n">
        <f aca="false">E27</f>
        <v>2553</v>
      </c>
      <c r="F22" s="23"/>
      <c r="G22" s="23" t="s">
        <v>186</v>
      </c>
      <c r="H22" s="23"/>
      <c r="I22" s="23"/>
      <c r="J22" s="29" t="s">
        <v>187</v>
      </c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</row>
    <row r="23" customFormat="false" ht="12.8" hidden="false" customHeight="false" outlineLevel="0" collapsed="false">
      <c r="A23" s="23"/>
      <c r="B23" s="23"/>
      <c r="C23" s="23"/>
      <c r="D23" s="23"/>
      <c r="E23" s="23"/>
      <c r="F23" s="23"/>
      <c r="G23" s="23" t="s">
        <v>188</v>
      </c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</row>
    <row r="24" customFormat="false" ht="12.8" hidden="false" customHeight="false" outlineLevel="0" collapsed="false">
      <c r="A24" s="23"/>
      <c r="B24" s="23"/>
      <c r="C24" s="23"/>
      <c r="D24" s="23"/>
      <c r="E24" s="23"/>
      <c r="F24" s="23"/>
      <c r="G24" s="23" t="s">
        <v>189</v>
      </c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</row>
    <row r="25" customFormat="false" ht="12.8" hidden="false" customHeight="false" outlineLevel="0" collapsed="false">
      <c r="A25" s="23"/>
      <c r="B25" s="23"/>
      <c r="C25" s="23"/>
      <c r="D25" s="23"/>
      <c r="E25" s="23"/>
      <c r="F25" s="23"/>
      <c r="G25" s="23" t="s">
        <v>190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</row>
    <row r="26" customFormat="false" ht="22.95" hidden="false" customHeight="false" outlineLevel="0" collapsed="false">
      <c r="A26" s="19" t="n">
        <f aca="false">A11+$H26</f>
        <v>255</v>
      </c>
      <c r="C26" s="19" t="n">
        <f aca="false">$C$4-A26</f>
        <v>1562</v>
      </c>
      <c r="E26" s="19" t="n">
        <f aca="false">$E$4+A26</f>
        <v>2553</v>
      </c>
      <c r="G26" s="19" t="s">
        <v>191</v>
      </c>
      <c r="H26" s="19" t="n">
        <v>40</v>
      </c>
      <c r="J26" s="30" t="s">
        <v>192</v>
      </c>
    </row>
    <row r="27" customFormat="false" ht="12.8" hidden="false" customHeight="false" outlineLevel="0" collapsed="false">
      <c r="A27" s="19" t="n">
        <f aca="false">A5+$H27</f>
        <v>255</v>
      </c>
      <c r="C27" s="19" t="n">
        <f aca="false">$C$4-A27</f>
        <v>1562</v>
      </c>
      <c r="E27" s="19" t="n">
        <f aca="false">$E$4+A27</f>
        <v>2553</v>
      </c>
      <c r="G27" s="19" t="s">
        <v>193</v>
      </c>
      <c r="H27" s="19" t="n">
        <v>120</v>
      </c>
      <c r="J27" s="19" t="s">
        <v>161</v>
      </c>
    </row>
    <row r="28" customFormat="false" ht="12.8" hidden="false" customHeight="false" outlineLevel="0" collapsed="false">
      <c r="C28" s="19" t="n">
        <f aca="false">C26</f>
        <v>1562</v>
      </c>
      <c r="E28" s="19" t="n">
        <f aca="false">E26</f>
        <v>2553</v>
      </c>
      <c r="G28" s="19" t="s">
        <v>194</v>
      </c>
    </row>
    <row r="29" customFormat="false" ht="12.8" hidden="false" customHeight="false" outlineLevel="0" collapsed="false">
      <c r="A29" s="31"/>
      <c r="B29" s="31"/>
      <c r="D29" s="31"/>
      <c r="F29" s="31"/>
      <c r="G29" s="31" t="s">
        <v>195</v>
      </c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</row>
    <row r="30" customFormat="false" ht="12.8" hidden="false" customHeight="false" outlineLevel="0" collapsed="false">
      <c r="A30" s="23"/>
      <c r="B30" s="23"/>
      <c r="C30" s="23"/>
      <c r="D30" s="23"/>
      <c r="E30" s="23"/>
      <c r="F30" s="23"/>
      <c r="G30" s="23" t="s">
        <v>196</v>
      </c>
      <c r="H30" s="23"/>
      <c r="I30" s="23"/>
      <c r="J30" s="23" t="s">
        <v>197</v>
      </c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</row>
    <row r="31" customFormat="false" ht="12.8" hidden="false" customHeight="false" outlineLevel="0" collapsed="false">
      <c r="A31" s="23"/>
      <c r="B31" s="23"/>
      <c r="C31" s="23"/>
      <c r="D31" s="23"/>
      <c r="E31" s="23"/>
      <c r="F31" s="23"/>
      <c r="G31" s="23" t="str">
        <f aca="false">CONCATENATE("Erfüllung bei Hiël zur Zeit Ahabs (Nordreich), ca.  ",'Könige Nordreich'!C22," - ",'Könige Nordreich'!D22)</f>
        <v>Erfüllung bei Hiël zur Zeit Ahabs (Nordreich), ca.  915 - 894</v>
      </c>
      <c r="H31" s="23"/>
      <c r="I31" s="23"/>
      <c r="J31" s="23" t="s">
        <v>198</v>
      </c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</row>
    <row r="32" customFormat="false" ht="12.8" hidden="false" customHeight="false" outlineLevel="0" collapsed="false">
      <c r="A32" s="23" t="n">
        <f aca="false">A8+$H32</f>
        <v>262</v>
      </c>
      <c r="B32" s="23"/>
      <c r="C32" s="23" t="n">
        <f aca="false">$C$4-A32</f>
        <v>1555</v>
      </c>
      <c r="D32" s="23"/>
      <c r="E32" s="23" t="n">
        <f aca="false">$E$4+A32</f>
        <v>2560</v>
      </c>
      <c r="F32" s="23"/>
      <c r="G32" s="23" t="s">
        <v>199</v>
      </c>
      <c r="H32" s="23" t="n">
        <v>85</v>
      </c>
      <c r="I32" s="23"/>
      <c r="J32" s="23" t="s">
        <v>200</v>
      </c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</row>
    <row r="33" customFormat="false" ht="12.8" hidden="false" customHeight="false" outlineLevel="0" collapsed="false">
      <c r="A33" s="23"/>
      <c r="B33" s="23"/>
      <c r="C33" s="23"/>
      <c r="D33" s="23"/>
      <c r="E33" s="23"/>
      <c r="F33" s="23"/>
      <c r="G33" s="23" t="str">
        <f aca="false">CONCATENATE("Zeit der Landnahme: ",(C27-C32)," Jahre (",C27," bis ",C32,")")</f>
        <v>Zeit der Landnahme: 7 Jahre (1562 bis 1555)</v>
      </c>
      <c r="H33" s="23" t="n">
        <f aca="false">C26-C32</f>
        <v>7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</row>
    <row r="34" customFormat="false" ht="12.8" hidden="false" customHeight="false" outlineLevel="0" collapsed="false">
      <c r="A34" s="32"/>
      <c r="B34" s="32"/>
      <c r="D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</row>
    <row r="35" customFormat="false" ht="12.8" hidden="false" customHeight="false" outlineLevel="0" collapsed="false">
      <c r="A35" s="19" t="n">
        <f aca="false">A32-$H35</f>
        <v>262</v>
      </c>
      <c r="C35" s="19" t="n">
        <f aca="false">$C$4-A35</f>
        <v>1555</v>
      </c>
      <c r="E35" s="19" t="n">
        <f aca="false">$E$4+A35</f>
        <v>2560</v>
      </c>
      <c r="G35" s="19" t="s">
        <v>201</v>
      </c>
    </row>
    <row r="37" customFormat="false" ht="12.8" hidden="false" customHeight="false" outlineLevel="0" collapsed="false">
      <c r="A37" s="33" t="n">
        <f aca="false">A35</f>
        <v>262</v>
      </c>
      <c r="B37" s="33"/>
      <c r="C37" s="33" t="n">
        <f aca="false">C4-C35</f>
        <v>262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</row>
    <row r="38" customFormat="false" ht="12.8" hidden="false" customHeight="false" outlineLevel="0" collapsed="false">
      <c r="A38" s="34" t="n">
        <f aca="false">A35</f>
        <v>262</v>
      </c>
      <c r="B38" s="34"/>
      <c r="C38" s="34" t="n">
        <f aca="false">'Schöpfung bis Abraham'!C5-C36</f>
        <v>4115</v>
      </c>
      <c r="D38" s="34"/>
      <c r="E38" s="34" t="n">
        <f aca="false">E36</f>
        <v>0</v>
      </c>
      <c r="F38" s="34"/>
      <c r="G38" s="34" t="s">
        <v>86</v>
      </c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</row>
    <row r="39" customFormat="false" ht="16.15" hidden="false" customHeight="false" outlineLevel="0" collapsed="false">
      <c r="G39" s="35"/>
    </row>
    <row r="40" customFormat="false" ht="12.8" hidden="false" customHeight="false" outlineLevel="0" collapsed="false">
      <c r="I40" s="0"/>
      <c r="J40" s="0"/>
    </row>
    <row r="41" customFormat="false" ht="12.8" hidden="false" customHeight="false" outlineLevel="0" collapsed="false">
      <c r="G41" s="2" t="s">
        <v>202</v>
      </c>
      <c r="H41" s="2"/>
      <c r="I41" s="0"/>
      <c r="J41" s="21" t="s">
        <v>203</v>
      </c>
      <c r="K41" s="21"/>
      <c r="L41" s="0"/>
      <c r="M41" s="0"/>
    </row>
    <row r="42" customFormat="false" ht="12.8" hidden="false" customHeight="false" outlineLevel="0" collapsed="false">
      <c r="G42" s="19" t="s">
        <v>204</v>
      </c>
      <c r="H42" s="36" t="n">
        <v>46500</v>
      </c>
      <c r="I42" s="0"/>
      <c r="J42" s="21" t="s">
        <v>205</v>
      </c>
      <c r="K42" s="21"/>
      <c r="L42" s="0"/>
      <c r="M42" s="0"/>
    </row>
    <row r="43" customFormat="false" ht="12.8" hidden="false" customHeight="false" outlineLevel="0" collapsed="false">
      <c r="G43" s="19" t="s">
        <v>206</v>
      </c>
      <c r="H43" s="36" t="n">
        <v>59300</v>
      </c>
      <c r="I43" s="0"/>
      <c r="J43" s="19" t="s">
        <v>158</v>
      </c>
      <c r="K43" s="19" t="s">
        <v>207</v>
      </c>
      <c r="L43" s="0"/>
      <c r="M43" s="0"/>
    </row>
    <row r="44" customFormat="false" ht="12.8" hidden="false" customHeight="false" outlineLevel="0" collapsed="false">
      <c r="G44" s="19" t="s">
        <v>208</v>
      </c>
      <c r="H44" s="36" t="n">
        <v>45650</v>
      </c>
      <c r="I44" s="0"/>
      <c r="J44" s="19" t="n">
        <v>0</v>
      </c>
      <c r="K44" s="36" t="n">
        <v>70</v>
      </c>
      <c r="L44" s="0"/>
      <c r="M44" s="0"/>
    </row>
    <row r="45" customFormat="false" ht="12.8" hidden="false" customHeight="false" outlineLevel="0" collapsed="false">
      <c r="G45" s="19" t="s">
        <v>209</v>
      </c>
      <c r="H45" s="36" t="n">
        <v>74600</v>
      </c>
      <c r="I45" s="0"/>
      <c r="J45" s="19" t="n">
        <v>15</v>
      </c>
      <c r="K45" s="36" t="n">
        <f aca="false">K44*2</f>
        <v>140</v>
      </c>
      <c r="L45" s="0"/>
      <c r="M45" s="0"/>
    </row>
    <row r="46" customFormat="false" ht="12.8" hidden="false" customHeight="false" outlineLevel="0" collapsed="false">
      <c r="G46" s="19" t="s">
        <v>210</v>
      </c>
      <c r="H46" s="36" t="n">
        <v>54400</v>
      </c>
      <c r="I46" s="0"/>
      <c r="J46" s="19" t="n">
        <v>30</v>
      </c>
      <c r="K46" s="36" t="n">
        <f aca="false">K45*2</f>
        <v>280</v>
      </c>
      <c r="L46" s="0"/>
      <c r="M46" s="0"/>
    </row>
    <row r="47" customFormat="false" ht="12.8" hidden="false" customHeight="false" outlineLevel="0" collapsed="false">
      <c r="G47" s="19" t="s">
        <v>211</v>
      </c>
      <c r="H47" s="36" t="n">
        <v>57400</v>
      </c>
      <c r="I47" s="0"/>
      <c r="J47" s="19" t="n">
        <v>45</v>
      </c>
      <c r="K47" s="36" t="n">
        <f aca="false">K46*2</f>
        <v>560</v>
      </c>
      <c r="L47" s="0"/>
      <c r="M47" s="0"/>
    </row>
    <row r="48" customFormat="false" ht="12.8" hidden="false" customHeight="false" outlineLevel="0" collapsed="false">
      <c r="G48" s="19" t="s">
        <v>212</v>
      </c>
      <c r="H48" s="36" t="n">
        <v>40500</v>
      </c>
      <c r="I48" s="0"/>
      <c r="J48" s="19" t="n">
        <v>60</v>
      </c>
      <c r="K48" s="36" t="n">
        <f aca="false">K47*2</f>
        <v>1120</v>
      </c>
      <c r="L48" s="0"/>
      <c r="M48" s="0"/>
    </row>
    <row r="49" customFormat="false" ht="12.8" hidden="false" customHeight="false" outlineLevel="0" collapsed="false">
      <c r="G49" s="19" t="s">
        <v>213</v>
      </c>
      <c r="H49" s="36" t="n">
        <v>32200</v>
      </c>
      <c r="I49" s="0"/>
      <c r="J49" s="19" t="n">
        <v>75</v>
      </c>
      <c r="K49" s="36" t="n">
        <f aca="false">K48*2</f>
        <v>2240</v>
      </c>
      <c r="L49" s="0"/>
      <c r="M49" s="0"/>
    </row>
    <row r="50" customFormat="false" ht="12.8" hidden="false" customHeight="false" outlineLevel="0" collapsed="false">
      <c r="G50" s="19" t="s">
        <v>214</v>
      </c>
      <c r="H50" s="36" t="n">
        <v>35400</v>
      </c>
      <c r="I50" s="0"/>
      <c r="J50" s="19" t="n">
        <v>90</v>
      </c>
      <c r="K50" s="36" t="n">
        <f aca="false">K49*2</f>
        <v>4480</v>
      </c>
      <c r="L50" s="0"/>
      <c r="M50" s="0"/>
    </row>
    <row r="51" customFormat="false" ht="12.8" hidden="false" customHeight="false" outlineLevel="0" collapsed="false">
      <c r="G51" s="19" t="s">
        <v>215</v>
      </c>
      <c r="H51" s="36" t="n">
        <v>62700</v>
      </c>
      <c r="I51" s="0"/>
      <c r="J51" s="19" t="n">
        <v>105</v>
      </c>
      <c r="K51" s="36" t="n">
        <f aca="false">K50*2</f>
        <v>8960</v>
      </c>
      <c r="L51" s="0"/>
      <c r="M51" s="0"/>
    </row>
    <row r="52" customFormat="false" ht="12.8" hidden="false" customHeight="false" outlineLevel="0" collapsed="false">
      <c r="G52" s="19" t="s">
        <v>216</v>
      </c>
      <c r="H52" s="36" t="n">
        <v>41500</v>
      </c>
      <c r="I52" s="0"/>
      <c r="J52" s="19" t="n">
        <v>120</v>
      </c>
      <c r="K52" s="36" t="n">
        <f aca="false">K51*2</f>
        <v>17920</v>
      </c>
      <c r="L52" s="0"/>
      <c r="M52" s="0"/>
    </row>
    <row r="53" customFormat="false" ht="12.8" hidden="false" customHeight="false" outlineLevel="0" collapsed="false">
      <c r="G53" s="19" t="s">
        <v>217</v>
      </c>
      <c r="H53" s="36" t="n">
        <v>53400</v>
      </c>
      <c r="I53" s="0"/>
      <c r="J53" s="19" t="n">
        <v>135</v>
      </c>
      <c r="K53" s="36" t="n">
        <f aca="false">K52*2</f>
        <v>35840</v>
      </c>
      <c r="L53" s="0"/>
      <c r="M53" s="0"/>
    </row>
    <row r="54" customFormat="false" ht="12.8" hidden="false" customHeight="false" outlineLevel="0" collapsed="false">
      <c r="G54" s="19" t="s">
        <v>218</v>
      </c>
      <c r="H54" s="36" t="n">
        <f aca="false">SUM(H42:H53)</f>
        <v>603550</v>
      </c>
      <c r="I54" s="0"/>
      <c r="J54" s="19" t="n">
        <v>150</v>
      </c>
      <c r="K54" s="36" t="n">
        <f aca="false">K53*2</f>
        <v>71680</v>
      </c>
      <c r="L54" s="0"/>
      <c r="M54" s="0"/>
    </row>
    <row r="55" customFormat="false" ht="12.8" hidden="false" customHeight="false" outlineLevel="0" collapsed="false">
      <c r="I55" s="0"/>
      <c r="J55" s="19" t="n">
        <v>165</v>
      </c>
      <c r="K55" s="36" t="n">
        <f aca="false">K54*2</f>
        <v>143360</v>
      </c>
      <c r="L55" s="0"/>
      <c r="M55" s="0"/>
    </row>
    <row r="56" customFormat="false" ht="12.8" hidden="false" customHeight="false" outlineLevel="0" collapsed="false">
      <c r="G56" s="0"/>
      <c r="H56" s="0"/>
      <c r="I56" s="0"/>
      <c r="J56" s="19" t="n">
        <v>180</v>
      </c>
      <c r="K56" s="36" t="n">
        <f aca="false">K55*2</f>
        <v>286720</v>
      </c>
      <c r="L56" s="0"/>
      <c r="M56" s="0"/>
    </row>
    <row r="57" customFormat="false" ht="12.8" hidden="false" customHeight="false" outlineLevel="0" collapsed="false">
      <c r="G57" s="2" t="s">
        <v>219</v>
      </c>
      <c r="H57" s="2"/>
      <c r="I57" s="2"/>
      <c r="J57" s="19" t="n">
        <v>195</v>
      </c>
      <c r="K57" s="36" t="n">
        <f aca="false">K56*2</f>
        <v>573440</v>
      </c>
      <c r="L57" s="0"/>
      <c r="M57" s="0"/>
    </row>
    <row r="58" customFormat="false" ht="12.8" hidden="false" customHeight="false" outlineLevel="0" collapsed="false">
      <c r="G58" s="2" t="s">
        <v>220</v>
      </c>
      <c r="H58" s="2"/>
      <c r="I58" s="2"/>
      <c r="J58" s="19" t="n">
        <v>210</v>
      </c>
      <c r="K58" s="36" t="n">
        <f aca="false">K57*2</f>
        <v>1146880</v>
      </c>
      <c r="L58" s="0"/>
      <c r="M58" s="0"/>
    </row>
    <row r="59" customFormat="false" ht="12.8" hidden="false" customHeight="false" outlineLevel="0" collapsed="false">
      <c r="G59" s="19" t="s">
        <v>209</v>
      </c>
      <c r="H59" s="19" t="n">
        <v>74600</v>
      </c>
      <c r="I59" s="0"/>
      <c r="L59" s="0"/>
      <c r="M59" s="0"/>
    </row>
    <row r="60" customFormat="false" ht="12.8" hidden="false" customHeight="false" outlineLevel="0" collapsed="false">
      <c r="G60" s="19" t="s">
        <v>210</v>
      </c>
      <c r="H60" s="19" t="n">
        <v>54400</v>
      </c>
      <c r="L60" s="0"/>
      <c r="M60" s="0"/>
    </row>
    <row r="61" customFormat="false" ht="12.8" hidden="false" customHeight="false" outlineLevel="0" collapsed="false">
      <c r="G61" s="19" t="s">
        <v>211</v>
      </c>
      <c r="H61" s="19" t="n">
        <v>57400</v>
      </c>
      <c r="I61" s="19" t="n">
        <f aca="false">SUM(H59:H61)</f>
        <v>186400</v>
      </c>
      <c r="L61" s="0"/>
      <c r="M61" s="0"/>
    </row>
    <row r="62" customFormat="false" ht="12.8" hidden="false" customHeight="false" outlineLevel="0" collapsed="false">
      <c r="G62" s="2" t="s">
        <v>221</v>
      </c>
      <c r="H62" s="2"/>
      <c r="I62" s="2"/>
    </row>
    <row r="63" customFormat="false" ht="12.8" hidden="false" customHeight="false" outlineLevel="0" collapsed="false">
      <c r="G63" s="19" t="s">
        <v>204</v>
      </c>
      <c r="H63" s="19" t="n">
        <v>46500</v>
      </c>
    </row>
    <row r="64" customFormat="false" ht="12.8" hidden="false" customHeight="false" outlineLevel="0" collapsed="false">
      <c r="G64" s="19" t="s">
        <v>206</v>
      </c>
      <c r="H64" s="19" t="n">
        <v>59300</v>
      </c>
    </row>
    <row r="65" customFormat="false" ht="12.8" hidden="false" customHeight="false" outlineLevel="0" collapsed="false">
      <c r="G65" s="19" t="s">
        <v>208</v>
      </c>
      <c r="H65" s="19" t="n">
        <v>45650</v>
      </c>
      <c r="I65" s="19" t="n">
        <f aca="false">SUM(H63:H65)</f>
        <v>151450</v>
      </c>
    </row>
    <row r="66" customFormat="false" ht="12.8" hidden="false" customHeight="false" outlineLevel="0" collapsed="false">
      <c r="G66" s="2" t="s">
        <v>222</v>
      </c>
      <c r="H66" s="2"/>
      <c r="I66" s="2"/>
    </row>
    <row r="67" customFormat="false" ht="12.8" hidden="false" customHeight="false" outlineLevel="0" collapsed="false">
      <c r="G67" s="19" t="s">
        <v>212</v>
      </c>
      <c r="H67" s="19" t="n">
        <v>40500</v>
      </c>
    </row>
    <row r="68" customFormat="false" ht="12.8" hidden="false" customHeight="false" outlineLevel="0" collapsed="false">
      <c r="G68" s="19" t="s">
        <v>213</v>
      </c>
      <c r="H68" s="19" t="n">
        <v>32200</v>
      </c>
    </row>
    <row r="69" customFormat="false" ht="12.8" hidden="false" customHeight="false" outlineLevel="0" collapsed="false">
      <c r="G69" s="19" t="s">
        <v>214</v>
      </c>
      <c r="H69" s="19" t="n">
        <v>35400</v>
      </c>
      <c r="I69" s="19" t="n">
        <f aca="false">SUM(H67:H69)</f>
        <v>108100</v>
      </c>
    </row>
    <row r="70" customFormat="false" ht="12.8" hidden="false" customHeight="false" outlineLevel="0" collapsed="false">
      <c r="G70" s="2" t="s">
        <v>223</v>
      </c>
      <c r="H70" s="2"/>
      <c r="I70" s="2"/>
    </row>
    <row r="71" customFormat="false" ht="12.8" hidden="false" customHeight="false" outlineLevel="0" collapsed="false">
      <c r="G71" s="19" t="s">
        <v>215</v>
      </c>
      <c r="H71" s="19" t="n">
        <v>62700</v>
      </c>
    </row>
    <row r="72" customFormat="false" ht="12.8" hidden="false" customHeight="false" outlineLevel="0" collapsed="false">
      <c r="G72" s="19" t="s">
        <v>216</v>
      </c>
      <c r="H72" s="19" t="n">
        <v>41500</v>
      </c>
    </row>
    <row r="73" customFormat="false" ht="12.8" hidden="false" customHeight="false" outlineLevel="0" collapsed="false">
      <c r="G73" s="19" t="s">
        <v>217</v>
      </c>
      <c r="H73" s="19" t="n">
        <v>53400</v>
      </c>
      <c r="I73" s="19" t="n">
        <f aca="false">SUM(H71:H73)</f>
        <v>157600</v>
      </c>
    </row>
  </sheetData>
  <mergeCells count="19">
    <mergeCell ref="C1:E1"/>
    <mergeCell ref="H1:I1"/>
    <mergeCell ref="A3:B3"/>
    <mergeCell ref="E3:F3"/>
    <mergeCell ref="G9:I9"/>
    <mergeCell ref="G13:I13"/>
    <mergeCell ref="G14:I14"/>
    <mergeCell ref="G24:J24"/>
    <mergeCell ref="G25:J25"/>
    <mergeCell ref="G29:J29"/>
    <mergeCell ref="G31:I31"/>
    <mergeCell ref="G41:H41"/>
    <mergeCell ref="J41:K41"/>
    <mergeCell ref="J42:K42"/>
    <mergeCell ref="G57:I57"/>
    <mergeCell ref="G58:I58"/>
    <mergeCell ref="G62:I62"/>
    <mergeCell ref="G66:I66"/>
    <mergeCell ref="G70:I70"/>
  </mergeCells>
  <hyperlinks>
    <hyperlink ref="G14" r:id="rId1" display="https://knetsch.de/wie-lange-war-israel-in-aegypten/"/>
  </hyperlink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L51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pane xSplit="0" ySplit="2" topLeftCell="A33" activePane="bottomLeft" state="frozen"/>
      <selection pane="topLeft" activeCell="A1" activeCellId="0" sqref="A1"/>
      <selection pane="bottomLeft" activeCell="C5" activeCellId="0" sqref="C5"/>
    </sheetView>
  </sheetViews>
  <sheetFormatPr defaultRowHeight="12.8" zeroHeight="false" outlineLevelRow="0" outlineLevelCol="0"/>
  <cols>
    <col collapsed="false" customWidth="true" hidden="true" outlineLevel="0" max="1" min="1" style="0" width="5.78"/>
    <col collapsed="false" customWidth="true" hidden="true" outlineLevel="0" max="2" min="2" style="0" width="6.37"/>
    <col collapsed="false" customWidth="true" hidden="false" outlineLevel="0" max="5" min="3" style="0" width="5.78"/>
    <col collapsed="false" customWidth="true" hidden="false" outlineLevel="0" max="6" min="6" style="0" width="6.37"/>
    <col collapsed="false" customWidth="true" hidden="false" outlineLevel="0" max="7" min="7" style="0" width="36.2"/>
    <col collapsed="false" customWidth="true" hidden="false" outlineLevel="0" max="8" min="8" style="0" width="6.27"/>
    <col collapsed="false" customWidth="false" hidden="false" outlineLevel="0" max="9" min="9" style="0" width="11.52"/>
    <col collapsed="false" customWidth="true" hidden="false" outlineLevel="0" max="10" min="10" style="0" width="25.38"/>
    <col collapsed="false" customWidth="false" hidden="false" outlineLevel="0" max="1025" min="11" style="0" width="11.52"/>
  </cols>
  <sheetData>
    <row r="1" customFormat="false" ht="16.15" hidden="false" customHeight="false" outlineLevel="0" collapsed="false">
      <c r="A1" s="37"/>
      <c r="D1" s="37" t="s">
        <v>224</v>
      </c>
      <c r="E1" s="37"/>
      <c r="F1" s="37"/>
      <c r="G1" s="37"/>
      <c r="H1" s="37"/>
      <c r="I1" s="37"/>
      <c r="J1" s="37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</row>
    <row r="2" customFormat="false" ht="12.8" hidden="false" customHeight="false" outlineLevel="0" collapsed="false">
      <c r="A2" s="13" t="s">
        <v>3</v>
      </c>
      <c r="B2" s="13"/>
      <c r="C2" s="2" t="s">
        <v>225</v>
      </c>
      <c r="D2" s="2"/>
      <c r="E2" s="13" t="s">
        <v>88</v>
      </c>
      <c r="F2" s="13"/>
      <c r="G2" s="17"/>
      <c r="H2" s="17" t="s">
        <v>226</v>
      </c>
      <c r="I2" s="17"/>
      <c r="J2" s="17" t="s">
        <v>9</v>
      </c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</row>
    <row r="3" customFormat="false" ht="12.8" hidden="false" customHeight="false" outlineLevel="0" collapsed="false">
      <c r="A3" s="14"/>
      <c r="B3" s="14"/>
      <c r="C3" s="14" t="n">
        <f aca="false">'Saul bis Salomo'!C3+A50</f>
        <v>1555</v>
      </c>
      <c r="D3" s="14"/>
      <c r="E3" s="14" t="n">
        <f aca="false">'Schöpfung bis Abraham'!$C$4-C3</f>
        <v>2560</v>
      </c>
      <c r="F3" s="14"/>
      <c r="G3" s="14" t="s">
        <v>227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</row>
    <row r="4" customFormat="false" ht="12.8" hidden="false" customHeight="false" outlineLevel="0" collapsed="false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</row>
    <row r="5" customFormat="false" ht="12.8" hidden="false" customHeight="false" outlineLevel="0" collapsed="false">
      <c r="A5" s="17" t="n">
        <v>0</v>
      </c>
      <c r="B5" s="17" t="n">
        <f aca="false">A5+$H5</f>
        <v>13</v>
      </c>
      <c r="C5" s="17" t="n">
        <f aca="false">$C$3-A5</f>
        <v>1555</v>
      </c>
      <c r="D5" s="17" t="n">
        <f aca="false">$C$3-B5</f>
        <v>1542</v>
      </c>
      <c r="E5" s="17" t="n">
        <f aca="false">$E$3+A5</f>
        <v>2560</v>
      </c>
      <c r="F5" s="17" t="n">
        <f aca="false">$E$3+B5</f>
        <v>2573</v>
      </c>
      <c r="G5" s="17" t="s">
        <v>228</v>
      </c>
      <c r="H5" s="17" t="n">
        <v>13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</row>
    <row r="6" customFormat="false" ht="12.8" hidden="false" customHeight="false" outlineLevel="0" collapsed="false">
      <c r="A6" s="9"/>
      <c r="B6" s="9"/>
      <c r="C6" s="9"/>
      <c r="D6" s="9"/>
      <c r="E6" s="9"/>
      <c r="F6" s="9"/>
      <c r="G6" s="9" t="s">
        <v>229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</row>
    <row r="7" customFormat="false" ht="12.8" hidden="false" customHeight="false" outlineLevel="0" collapsed="false">
      <c r="A7" s="6"/>
      <c r="B7" s="6"/>
      <c r="C7" s="17"/>
      <c r="D7" s="17"/>
      <c r="E7" s="17"/>
      <c r="F7" s="6"/>
      <c r="G7" s="39"/>
      <c r="H7" s="39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</row>
    <row r="8" customFormat="false" ht="12.8" hidden="false" customHeight="false" outlineLevel="0" collapsed="false">
      <c r="A8" s="6"/>
      <c r="B8" s="6"/>
      <c r="C8" s="17"/>
      <c r="D8" s="17"/>
      <c r="E8" s="1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</row>
    <row r="9" customFormat="false" ht="12.8" hidden="false" customHeight="false" outlineLevel="0" collapsed="false">
      <c r="A9" s="40"/>
      <c r="B9" s="40"/>
      <c r="C9" s="17"/>
      <c r="D9" s="17"/>
      <c r="E9" s="17"/>
      <c r="F9" s="40"/>
      <c r="G9" s="41" t="s">
        <v>230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</row>
    <row r="10" customFormat="false" ht="12.8" hidden="false" customHeight="false" outlineLevel="0" collapsed="false">
      <c r="A10" s="41"/>
      <c r="B10" s="42"/>
      <c r="C10" s="17"/>
      <c r="D10" s="17"/>
      <c r="E10" s="17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</row>
    <row r="11" customFormat="false" ht="12.8" hidden="false" customHeight="false" outlineLevel="0" collapsed="false">
      <c r="A11" s="0" t="n">
        <f aca="false">B5</f>
        <v>13</v>
      </c>
      <c r="B11" s="0" t="n">
        <f aca="false">A11+$H11</f>
        <v>21</v>
      </c>
      <c r="C11" s="17" t="n">
        <f aca="false">$C$3-A11</f>
        <v>1542</v>
      </c>
      <c r="D11" s="17" t="n">
        <f aca="false">$C$3-B11</f>
        <v>1534</v>
      </c>
      <c r="E11" s="17" t="n">
        <f aca="false">$E$3+A11</f>
        <v>2573</v>
      </c>
      <c r="F11" s="17" t="n">
        <f aca="false">$E$3+B11</f>
        <v>2581</v>
      </c>
      <c r="G11" s="0" t="s">
        <v>231</v>
      </c>
      <c r="H11" s="0" t="n">
        <v>8</v>
      </c>
      <c r="J11" s="0" t="s">
        <v>232</v>
      </c>
      <c r="K11" s="0" t="n">
        <f aca="false">H11</f>
        <v>8</v>
      </c>
    </row>
    <row r="12" customFormat="false" ht="22.95" hidden="false" customHeight="false" outlineLevel="0" collapsed="false">
      <c r="A12" s="43" t="n">
        <f aca="false">B11</f>
        <v>21</v>
      </c>
      <c r="B12" s="43" t="n">
        <f aca="false">B11+$H12</f>
        <v>61</v>
      </c>
      <c r="C12" s="43" t="n">
        <f aca="false">$C$3-A12</f>
        <v>1534</v>
      </c>
      <c r="D12" s="43" t="n">
        <f aca="false">$C$3-B12</f>
        <v>1494</v>
      </c>
      <c r="E12" s="43" t="n">
        <f aca="false">$E$3+A12</f>
        <v>2581</v>
      </c>
      <c r="F12" s="43" t="n">
        <f aca="false">$E$3+B12</f>
        <v>2621</v>
      </c>
      <c r="G12" s="43" t="s">
        <v>233</v>
      </c>
      <c r="H12" s="43" t="n">
        <v>40</v>
      </c>
      <c r="I12" s="43" t="n">
        <f aca="false">H5+H12+'Mose bis Landnahme'!H33</f>
        <v>60</v>
      </c>
      <c r="J12" s="44" t="s">
        <v>234</v>
      </c>
      <c r="K12" s="43" t="n">
        <f aca="false">K11+H12</f>
        <v>48</v>
      </c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</row>
    <row r="13" customFormat="false" ht="12.8" hidden="false" customHeight="false" outlineLevel="0" collapsed="false">
      <c r="A13" s="0" t="n">
        <f aca="false">B12</f>
        <v>61</v>
      </c>
      <c r="B13" s="0" t="n">
        <f aca="false">B12+$H13</f>
        <v>79</v>
      </c>
      <c r="C13" s="17" t="n">
        <f aca="false">$C$3-A13</f>
        <v>1494</v>
      </c>
      <c r="D13" s="17" t="n">
        <f aca="false">$C$3-B13</f>
        <v>1476</v>
      </c>
      <c r="E13" s="17" t="n">
        <f aca="false">$E$3+A13</f>
        <v>2621</v>
      </c>
      <c r="F13" s="17" t="n">
        <f aca="false">$E$3+B13</f>
        <v>2639</v>
      </c>
      <c r="G13" s="0" t="s">
        <v>235</v>
      </c>
      <c r="H13" s="0" t="n">
        <v>18</v>
      </c>
      <c r="J13" s="0" t="s">
        <v>236</v>
      </c>
      <c r="K13" s="17" t="n">
        <f aca="false">K12+H13</f>
        <v>66</v>
      </c>
    </row>
    <row r="14" customFormat="false" ht="12.8" hidden="false" customHeight="false" outlineLevel="0" collapsed="false">
      <c r="A14" s="43" t="n">
        <f aca="false">B13</f>
        <v>79</v>
      </c>
      <c r="B14" s="43" t="n">
        <f aca="false">B13+$H14</f>
        <v>159</v>
      </c>
      <c r="C14" s="43" t="n">
        <f aca="false">$C$3-A14</f>
        <v>1476</v>
      </c>
      <c r="D14" s="43" t="n">
        <f aca="false">$C$3-B14</f>
        <v>1396</v>
      </c>
      <c r="E14" s="43" t="n">
        <f aca="false">$E$3+A14</f>
        <v>2639</v>
      </c>
      <c r="F14" s="43" t="n">
        <f aca="false">$E$3+B14</f>
        <v>2719</v>
      </c>
      <c r="G14" s="43" t="s">
        <v>237</v>
      </c>
      <c r="H14" s="43" t="n">
        <v>80</v>
      </c>
      <c r="I14" s="43" t="n">
        <f aca="false">I12+H14</f>
        <v>140</v>
      </c>
      <c r="J14" s="43" t="s">
        <v>238</v>
      </c>
      <c r="K14" s="43" t="n">
        <f aca="false">K13+H14</f>
        <v>146</v>
      </c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</row>
    <row r="15" customFormat="false" ht="12.8" hidden="false" customHeight="false" outlineLevel="0" collapsed="false">
      <c r="A15" s="43"/>
      <c r="B15" s="43"/>
      <c r="C15" s="43"/>
      <c r="D15" s="43"/>
      <c r="E15" s="43"/>
      <c r="F15" s="43"/>
      <c r="G15" s="43" t="s">
        <v>239</v>
      </c>
      <c r="H15" s="43"/>
      <c r="I15" s="43"/>
      <c r="J15" s="43" t="s">
        <v>240</v>
      </c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</row>
    <row r="16" customFormat="false" ht="12.8" hidden="false" customHeight="false" outlineLevel="0" collapsed="false">
      <c r="A16" s="0" t="n">
        <f aca="false">B14</f>
        <v>159</v>
      </c>
      <c r="B16" s="0" t="n">
        <f aca="false">B14+$H16</f>
        <v>179</v>
      </c>
      <c r="C16" s="17" t="n">
        <f aca="false">$C$3-A16</f>
        <v>1396</v>
      </c>
      <c r="D16" s="17" t="n">
        <f aca="false">$C$3-B16</f>
        <v>1376</v>
      </c>
      <c r="E16" s="17" t="n">
        <f aca="false">$E$3+A16</f>
        <v>2719</v>
      </c>
      <c r="F16" s="17" t="n">
        <f aca="false">$E$3+B16</f>
        <v>2739</v>
      </c>
      <c r="G16" s="0" t="s">
        <v>241</v>
      </c>
      <c r="H16" s="0" t="n">
        <v>20</v>
      </c>
      <c r="J16" s="0" t="s">
        <v>242</v>
      </c>
      <c r="K16" s="17" t="n">
        <f aca="false">K14+H16</f>
        <v>166</v>
      </c>
    </row>
    <row r="17" customFormat="false" ht="12.8" hidden="false" customHeight="false" outlineLevel="0" collapsed="false">
      <c r="A17" s="43"/>
      <c r="B17" s="43"/>
      <c r="C17" s="43" t="n">
        <f aca="false">$C$3-A18</f>
        <v>1376</v>
      </c>
      <c r="D17" s="43" t="n">
        <f aca="false">$C$3-B18</f>
        <v>1336</v>
      </c>
      <c r="E17" s="43" t="n">
        <f aca="false">$E$3+A18</f>
        <v>2739</v>
      </c>
      <c r="F17" s="43" t="n">
        <f aca="false">$E$3+B18</f>
        <v>2779</v>
      </c>
      <c r="G17" s="43" t="s">
        <v>243</v>
      </c>
      <c r="H17" s="43"/>
      <c r="I17" s="43"/>
      <c r="J17" s="43" t="s">
        <v>244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customFormat="false" ht="12.8" hidden="false" customHeight="false" outlineLevel="0" collapsed="false">
      <c r="A18" s="43" t="n">
        <f aca="false">B16</f>
        <v>179</v>
      </c>
      <c r="B18" s="43" t="n">
        <f aca="false">B16+$H18</f>
        <v>219</v>
      </c>
      <c r="G18" s="43" t="s">
        <v>245</v>
      </c>
      <c r="H18" s="43" t="n">
        <v>40</v>
      </c>
      <c r="I18" s="43" t="n">
        <f aca="false">I14+H18</f>
        <v>180</v>
      </c>
      <c r="J18" s="43" t="s">
        <v>246</v>
      </c>
      <c r="K18" s="43" t="n">
        <f aca="false">K16+H18</f>
        <v>206</v>
      </c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customFormat="false" ht="12.8" hidden="false" customHeight="false" outlineLevel="0" collapsed="false">
      <c r="A19" s="0" t="n">
        <f aca="false">B18</f>
        <v>219</v>
      </c>
      <c r="B19" s="0" t="n">
        <f aca="false">B18+$H19</f>
        <v>226</v>
      </c>
      <c r="C19" s="17" t="n">
        <f aca="false">$C$3-A19</f>
        <v>1336</v>
      </c>
      <c r="D19" s="17" t="n">
        <f aca="false">$C$3-B19</f>
        <v>1329</v>
      </c>
      <c r="E19" s="17" t="n">
        <f aca="false">$E$3+A19</f>
        <v>2779</v>
      </c>
      <c r="F19" s="17" t="n">
        <f aca="false">$E$3+B19</f>
        <v>2786</v>
      </c>
      <c r="G19" s="0" t="s">
        <v>247</v>
      </c>
      <c r="H19" s="0" t="n">
        <v>7</v>
      </c>
      <c r="J19" s="0" t="s">
        <v>248</v>
      </c>
      <c r="K19" s="17" t="n">
        <f aca="false">K18+H19</f>
        <v>213</v>
      </c>
    </row>
    <row r="20" customFormat="false" ht="12.8" hidden="false" customHeight="false" outlineLevel="0" collapsed="false">
      <c r="A20" s="43"/>
      <c r="B20" s="43"/>
      <c r="C20" s="43"/>
      <c r="D20" s="43"/>
      <c r="E20" s="43"/>
      <c r="F20" s="43"/>
      <c r="G20" s="43" t="s">
        <v>249</v>
      </c>
      <c r="H20" s="43"/>
      <c r="I20" s="43"/>
      <c r="J20" s="43" t="s">
        <v>250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</row>
    <row r="21" customFormat="false" ht="12.8" hidden="false" customHeight="false" outlineLevel="0" collapsed="false">
      <c r="A21" s="43" t="n">
        <f aca="false">B19</f>
        <v>226</v>
      </c>
      <c r="B21" s="43" t="n">
        <f aca="false">B19+$H21</f>
        <v>266</v>
      </c>
      <c r="C21" s="43" t="n">
        <f aca="false">$C$3-A21</f>
        <v>1329</v>
      </c>
      <c r="D21" s="43" t="n">
        <f aca="false">$C$3-B21</f>
        <v>1289</v>
      </c>
      <c r="E21" s="43" t="n">
        <f aca="false">$E$3+A21</f>
        <v>2786</v>
      </c>
      <c r="F21" s="43" t="n">
        <f aca="false">$E$3+B21</f>
        <v>2826</v>
      </c>
      <c r="G21" s="43" t="s">
        <v>251</v>
      </c>
      <c r="H21" s="43" t="n">
        <v>40</v>
      </c>
      <c r="I21" s="43" t="n">
        <f aca="false">I18+H21</f>
        <v>220</v>
      </c>
      <c r="J21" s="43" t="s">
        <v>252</v>
      </c>
      <c r="K21" s="43" t="n">
        <f aca="false">K19+H21</f>
        <v>253</v>
      </c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</row>
    <row r="22" customFormat="false" ht="12.8" hidden="false" customHeight="false" outlineLevel="0" collapsed="false">
      <c r="A22" s="7"/>
      <c r="B22" s="7"/>
      <c r="C22" s="7"/>
      <c r="D22" s="7"/>
      <c r="E22" s="7"/>
      <c r="F22" s="7"/>
      <c r="G22" s="7" t="s">
        <v>253</v>
      </c>
      <c r="H22" s="7"/>
      <c r="I22" s="7"/>
      <c r="J22" s="7" t="s">
        <v>254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customFormat="false" ht="12.8" hidden="false" customHeight="false" outlineLevel="0" collapsed="false">
      <c r="A23" s="0" t="n">
        <f aca="false">B21</f>
        <v>266</v>
      </c>
      <c r="B23" s="0" t="n">
        <f aca="false">B21+$H23</f>
        <v>269</v>
      </c>
      <c r="C23" s="17" t="n">
        <f aca="false">$C$3-A23</f>
        <v>1289</v>
      </c>
      <c r="D23" s="17" t="n">
        <f aca="false">$C$3-B23</f>
        <v>1286</v>
      </c>
      <c r="E23" s="17" t="n">
        <f aca="false">$E$3+A23</f>
        <v>2826</v>
      </c>
      <c r="F23" s="17" t="n">
        <f aca="false">$E$3+B23</f>
        <v>2829</v>
      </c>
      <c r="G23" s="0" t="s">
        <v>255</v>
      </c>
      <c r="H23" s="0" t="n">
        <v>3</v>
      </c>
      <c r="J23" s="0" t="s">
        <v>256</v>
      </c>
      <c r="K23" s="17" t="n">
        <f aca="false">K21+H23</f>
        <v>256</v>
      </c>
    </row>
    <row r="24" customFormat="false" ht="12.8" hidden="false" customHeight="false" outlineLevel="0" collapsed="false">
      <c r="A24" s="43" t="n">
        <f aca="false">B23</f>
        <v>269</v>
      </c>
      <c r="B24" s="43" t="n">
        <f aca="false">B23+$H24</f>
        <v>292</v>
      </c>
      <c r="C24" s="43" t="n">
        <f aca="false">$C$3-A24</f>
        <v>1286</v>
      </c>
      <c r="D24" s="43" t="n">
        <f aca="false">$C$3-B24</f>
        <v>1263</v>
      </c>
      <c r="E24" s="43" t="n">
        <f aca="false">$E$3+A24</f>
        <v>2829</v>
      </c>
      <c r="F24" s="43" t="n">
        <f aca="false">$E$3+B24</f>
        <v>2852</v>
      </c>
      <c r="G24" s="43" t="s">
        <v>257</v>
      </c>
      <c r="H24" s="43" t="n">
        <v>23</v>
      </c>
      <c r="I24" s="43" t="n">
        <f aca="false">I21+H24</f>
        <v>243</v>
      </c>
      <c r="J24" s="43" t="s">
        <v>258</v>
      </c>
      <c r="K24" s="43" t="n">
        <f aca="false">K23+H24</f>
        <v>279</v>
      </c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</row>
    <row r="25" customFormat="false" ht="12.8" hidden="false" customHeight="false" outlineLevel="0" collapsed="false">
      <c r="A25" s="43" t="n">
        <f aca="false">B24</f>
        <v>292</v>
      </c>
      <c r="B25" s="43" t="n">
        <f aca="false">B24+$H25</f>
        <v>314</v>
      </c>
      <c r="C25" s="43" t="n">
        <f aca="false">$C$3-A25</f>
        <v>1263</v>
      </c>
      <c r="D25" s="43" t="n">
        <f aca="false">$C$3-B25</f>
        <v>1241</v>
      </c>
      <c r="E25" s="43" t="n">
        <f aca="false">$E$3+A25</f>
        <v>2852</v>
      </c>
      <c r="F25" s="43" t="n">
        <f aca="false">$E$3+B25</f>
        <v>2874</v>
      </c>
      <c r="G25" s="43" t="s">
        <v>259</v>
      </c>
      <c r="H25" s="43" t="n">
        <v>22</v>
      </c>
      <c r="I25" s="43" t="n">
        <f aca="false">I24+H25</f>
        <v>265</v>
      </c>
      <c r="J25" s="43" t="s">
        <v>260</v>
      </c>
      <c r="K25" s="43" t="n">
        <f aca="false">K24+H25</f>
        <v>301</v>
      </c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</row>
    <row r="26" customFormat="false" ht="12.8" hidden="false" customHeight="false" outlineLevel="0" collapsed="false">
      <c r="A26" s="0" t="n">
        <f aca="false">B25</f>
        <v>314</v>
      </c>
      <c r="B26" s="0" t="n">
        <f aca="false">B25+$H26</f>
        <v>332</v>
      </c>
      <c r="C26" s="17" t="n">
        <f aca="false">$C$3-A26</f>
        <v>1241</v>
      </c>
      <c r="D26" s="17" t="n">
        <f aca="false">$C$3-B26</f>
        <v>1223</v>
      </c>
      <c r="E26" s="17" t="n">
        <f aca="false">$E$3+A26</f>
        <v>2874</v>
      </c>
      <c r="F26" s="17" t="n">
        <f aca="false">$E$3+B26</f>
        <v>2892</v>
      </c>
      <c r="G26" s="0" t="s">
        <v>261</v>
      </c>
      <c r="H26" s="0" t="n">
        <v>18</v>
      </c>
      <c r="J26" s="0" t="s">
        <v>262</v>
      </c>
      <c r="K26" s="17" t="n">
        <f aca="false">K25+H26</f>
        <v>319</v>
      </c>
    </row>
    <row r="27" customFormat="false" ht="12.8" hidden="false" customHeight="false" outlineLevel="0" collapsed="false">
      <c r="A27" s="43" t="n">
        <f aca="false">B26</f>
        <v>332</v>
      </c>
      <c r="B27" s="43" t="n">
        <f aca="false">B26+$H27</f>
        <v>338</v>
      </c>
      <c r="C27" s="43" t="n">
        <f aca="false">$C$3-A27</f>
        <v>1223</v>
      </c>
      <c r="D27" s="43" t="n">
        <f aca="false">$C$3-B27</f>
        <v>1217</v>
      </c>
      <c r="E27" s="43" t="n">
        <f aca="false">$E$3+A27</f>
        <v>2892</v>
      </c>
      <c r="F27" s="43" t="n">
        <f aca="false">$E$3+B27</f>
        <v>2898</v>
      </c>
      <c r="G27" s="43" t="s">
        <v>263</v>
      </c>
      <c r="H27" s="43" t="n">
        <v>6</v>
      </c>
      <c r="I27" s="43" t="n">
        <f aca="false">I25+H27</f>
        <v>271</v>
      </c>
      <c r="J27" s="43" t="s">
        <v>264</v>
      </c>
      <c r="K27" s="43" t="n">
        <f aca="false">K26+H27</f>
        <v>325</v>
      </c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customFormat="false" ht="12.8" hidden="false" customHeight="false" outlineLevel="0" collapsed="false">
      <c r="A28" s="6"/>
      <c r="B28" s="6"/>
      <c r="C28" s="7"/>
      <c r="D28" s="7"/>
      <c r="E28" s="7"/>
      <c r="F28" s="6"/>
      <c r="G28" s="6" t="s">
        <v>265</v>
      </c>
      <c r="H28" s="6"/>
      <c r="I28" s="6"/>
      <c r="J28" s="6" t="s">
        <v>266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</row>
    <row r="29" customFormat="false" ht="12.8" hidden="false" customHeight="false" outlineLevel="0" collapsed="false">
      <c r="A29" s="6"/>
      <c r="B29" s="6"/>
      <c r="C29" s="7"/>
      <c r="D29" s="7"/>
      <c r="E29" s="7"/>
      <c r="F29" s="6"/>
      <c r="G29" s="6" t="str">
        <f aca="false">CONCATENATE("tatsächlich sind es ",(C5-C27)," Jahre (von ",(C5)," bis ",(C27)," v.Chr.)")</f>
        <v>tatsächlich sind es 332 Jahre (von 1555 bis 1223 v.Chr.)</v>
      </c>
      <c r="H29" s="6"/>
      <c r="I29" s="6"/>
      <c r="J29" s="6" t="s">
        <v>267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</row>
    <row r="30" customFormat="false" ht="12.8" hidden="false" customHeight="false" outlineLevel="0" collapsed="false">
      <c r="A30" s="7"/>
      <c r="B30" s="7"/>
      <c r="C30" s="7"/>
      <c r="D30" s="7"/>
      <c r="E30" s="7"/>
      <c r="F30" s="7"/>
      <c r="G30" s="7" t="s">
        <v>268</v>
      </c>
      <c r="H30" s="7"/>
      <c r="I30" s="7"/>
      <c r="J30" s="7" t="s">
        <v>269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</row>
    <row r="31" customFormat="false" ht="12.8" hidden="false" customHeight="false" outlineLevel="0" collapsed="false">
      <c r="A31" s="43" t="n">
        <f aca="false">B27</f>
        <v>338</v>
      </c>
      <c r="B31" s="43" t="n">
        <f aca="false">B27+$H31</f>
        <v>345</v>
      </c>
      <c r="C31" s="43" t="n">
        <f aca="false">$C$3-A31</f>
        <v>1217</v>
      </c>
      <c r="D31" s="43" t="n">
        <f aca="false">$C$3-B31</f>
        <v>1210</v>
      </c>
      <c r="E31" s="43" t="n">
        <f aca="false">$E$3+A31</f>
        <v>2898</v>
      </c>
      <c r="F31" s="43" t="n">
        <f aca="false">$E$3+B31</f>
        <v>2905</v>
      </c>
      <c r="G31" s="43" t="s">
        <v>270</v>
      </c>
      <c r="H31" s="43" t="n">
        <v>7</v>
      </c>
      <c r="I31" s="43" t="n">
        <f aca="false">I27+H31</f>
        <v>278</v>
      </c>
      <c r="J31" s="43" t="s">
        <v>271</v>
      </c>
      <c r="K31" s="43" t="n">
        <f aca="false">K27+H31</f>
        <v>332</v>
      </c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</row>
    <row r="32" customFormat="false" ht="12.8" hidden="false" customHeight="false" outlineLevel="0" collapsed="false">
      <c r="A32" s="43" t="n">
        <f aca="false">B31</f>
        <v>345</v>
      </c>
      <c r="B32" s="43" t="n">
        <f aca="false">B31+$H32</f>
        <v>355</v>
      </c>
      <c r="C32" s="43" t="n">
        <f aca="false">$C$3-A32</f>
        <v>1210</v>
      </c>
      <c r="D32" s="43" t="n">
        <f aca="false">$C$3-B32</f>
        <v>1200</v>
      </c>
      <c r="E32" s="43" t="n">
        <f aca="false">$E$3+A32</f>
        <v>2905</v>
      </c>
      <c r="F32" s="43" t="n">
        <f aca="false">$E$3+B32</f>
        <v>2915</v>
      </c>
      <c r="G32" s="43" t="s">
        <v>272</v>
      </c>
      <c r="H32" s="43" t="n">
        <v>10</v>
      </c>
      <c r="I32" s="43" t="n">
        <f aca="false">I31+H32</f>
        <v>288</v>
      </c>
      <c r="J32" s="43" t="s">
        <v>273</v>
      </c>
      <c r="K32" s="43" t="n">
        <f aca="false">K31+H32</f>
        <v>342</v>
      </c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</row>
    <row r="33" customFormat="false" ht="12.8" hidden="false" customHeight="false" outlineLevel="0" collapsed="false">
      <c r="A33" s="43" t="n">
        <f aca="false">B32</f>
        <v>355</v>
      </c>
      <c r="B33" s="43" t="n">
        <f aca="false">B32+$H33</f>
        <v>363</v>
      </c>
      <c r="C33" s="43" t="n">
        <f aca="false">$C$3-A33</f>
        <v>1200</v>
      </c>
      <c r="D33" s="43" t="n">
        <f aca="false">$C$3-B33</f>
        <v>1192</v>
      </c>
      <c r="E33" s="43" t="n">
        <f aca="false">$E$3+A33</f>
        <v>2915</v>
      </c>
      <c r="F33" s="43" t="n">
        <f aca="false">$E$3+B33</f>
        <v>2923</v>
      </c>
      <c r="G33" s="43" t="s">
        <v>274</v>
      </c>
      <c r="H33" s="43" t="n">
        <v>8</v>
      </c>
      <c r="I33" s="43" t="n">
        <f aca="false">I32+H33</f>
        <v>296</v>
      </c>
      <c r="J33" s="43" t="s">
        <v>275</v>
      </c>
      <c r="K33" s="43" t="n">
        <f aca="false">K32+H33</f>
        <v>350</v>
      </c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</row>
    <row r="34" customFormat="false" ht="12.8" hidden="false" customHeight="false" outlineLevel="0" collapsed="false">
      <c r="A34" s="0" t="n">
        <f aca="false">B33</f>
        <v>363</v>
      </c>
      <c r="B34" s="0" t="n">
        <f aca="false">B33+$H34</f>
        <v>403</v>
      </c>
      <c r="C34" s="17" t="n">
        <f aca="false">$C$3-A34</f>
        <v>1192</v>
      </c>
      <c r="D34" s="17" t="n">
        <f aca="false">$C$3-B34</f>
        <v>1152</v>
      </c>
      <c r="E34" s="17" t="n">
        <f aca="false">$E$3+A34</f>
        <v>2923</v>
      </c>
      <c r="F34" s="17" t="n">
        <f aca="false">$E$3+B34</f>
        <v>2963</v>
      </c>
      <c r="G34" s="0" t="s">
        <v>276</v>
      </c>
      <c r="H34" s="0" t="n">
        <v>40</v>
      </c>
      <c r="J34" s="0" t="s">
        <v>277</v>
      </c>
      <c r="K34" s="17" t="n">
        <f aca="false">K33+H34</f>
        <v>390</v>
      </c>
    </row>
    <row r="35" customFormat="false" ht="12.8" hidden="false" customHeight="false" outlineLevel="0" collapsed="false">
      <c r="A35" s="7"/>
      <c r="B35" s="7"/>
      <c r="C35" s="7"/>
      <c r="D35" s="7"/>
      <c r="E35" s="7"/>
      <c r="F35" s="7"/>
      <c r="G35" s="7" t="s">
        <v>278</v>
      </c>
      <c r="H35" s="7" t="n">
        <v>20</v>
      </c>
      <c r="I35" s="7"/>
      <c r="J35" s="7" t="s">
        <v>279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</row>
    <row r="36" customFormat="false" ht="12.8" hidden="false" customHeight="false" outlineLevel="0" collapsed="false">
      <c r="A36" s="7"/>
      <c r="B36" s="7"/>
      <c r="C36" s="7"/>
      <c r="D36" s="7"/>
      <c r="E36" s="7"/>
      <c r="F36" s="7"/>
      <c r="G36" s="7" t="s">
        <v>280</v>
      </c>
      <c r="H36" s="7"/>
      <c r="I36" s="7"/>
      <c r="J36" s="7" t="s">
        <v>281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</row>
    <row r="37" customFormat="false" ht="12.8" hidden="false" customHeight="false" outlineLevel="0" collapsed="false">
      <c r="A37" s="7"/>
      <c r="B37" s="7"/>
      <c r="C37" s="7"/>
      <c r="D37" s="7"/>
      <c r="E37" s="7"/>
      <c r="F37" s="7"/>
      <c r="G37" s="7" t="s">
        <v>282</v>
      </c>
      <c r="H37" s="7"/>
      <c r="I37" s="7"/>
      <c r="J37" s="7" t="s">
        <v>283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</row>
    <row r="38" customFormat="false" ht="12.8" hidden="false" customHeight="false" outlineLevel="0" collapsed="false">
      <c r="A38" s="7"/>
      <c r="B38" s="7"/>
      <c r="C38" s="7"/>
      <c r="D38" s="7"/>
      <c r="E38" s="7"/>
      <c r="F38" s="7"/>
      <c r="G38" s="7" t="s">
        <v>284</v>
      </c>
      <c r="H38" s="7"/>
      <c r="I38" s="7"/>
      <c r="J38" s="7" t="s">
        <v>285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</row>
    <row r="39" customFormat="false" ht="12.8" hidden="false" customHeight="false" outlineLevel="0" collapsed="false">
      <c r="A39" s="7"/>
      <c r="B39" s="7"/>
      <c r="C39" s="7"/>
      <c r="D39" s="7"/>
      <c r="E39" s="7"/>
      <c r="F39" s="7"/>
      <c r="G39" s="7" t="s">
        <v>286</v>
      </c>
      <c r="H39" s="7"/>
      <c r="I39" s="7"/>
      <c r="J39" s="7" t="s">
        <v>287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</row>
    <row r="40" customFormat="false" ht="12.8" hidden="false" customHeight="false" outlineLevel="0" collapsed="false">
      <c r="A40" s="7"/>
      <c r="B40" s="7"/>
      <c r="C40" s="7"/>
      <c r="D40" s="7"/>
      <c r="E40" s="7"/>
      <c r="F40" s="7"/>
      <c r="G40" s="7" t="s">
        <v>288</v>
      </c>
      <c r="H40" s="7"/>
      <c r="I40" s="7"/>
      <c r="J40" s="7" t="s">
        <v>289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</row>
    <row r="41" customFormat="false" ht="22.95" hidden="false" customHeight="false" outlineLevel="0" collapsed="false">
      <c r="A41" s="43" t="n">
        <f aca="false">B34</f>
        <v>403</v>
      </c>
      <c r="B41" s="43" t="n">
        <f aca="false">A41+$H41</f>
        <v>443</v>
      </c>
      <c r="C41" s="43" t="n">
        <f aca="false">$C$3-A41</f>
        <v>1152</v>
      </c>
      <c r="D41" s="43" t="n">
        <f aca="false">$C$3-B41</f>
        <v>1112</v>
      </c>
      <c r="E41" s="43" t="n">
        <f aca="false">$E$3+A41</f>
        <v>2963</v>
      </c>
      <c r="F41" s="43" t="n">
        <f aca="false">$E$3+B41</f>
        <v>3003</v>
      </c>
      <c r="G41" s="43" t="s">
        <v>290</v>
      </c>
      <c r="H41" s="43" t="n">
        <v>40</v>
      </c>
      <c r="I41" s="43" t="n">
        <f aca="false">I33+H41</f>
        <v>336</v>
      </c>
      <c r="J41" s="44" t="s">
        <v>291</v>
      </c>
      <c r="K41" s="43" t="n">
        <f aca="false">K34+H41</f>
        <v>430</v>
      </c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</row>
    <row r="42" customFormat="false" ht="12.8" hidden="false" customHeight="false" outlineLevel="0" collapsed="false">
      <c r="A42" s="43" t="n">
        <f aca="false">B41</f>
        <v>443</v>
      </c>
      <c r="B42" s="43" t="n">
        <f aca="false">A42+$H43</f>
        <v>463</v>
      </c>
      <c r="C42" s="43" t="n">
        <f aca="false">$C$3-A42</f>
        <v>1112</v>
      </c>
      <c r="D42" s="43" t="n">
        <f aca="false">$C$3-B42</f>
        <v>1092</v>
      </c>
      <c r="E42" s="43" t="n">
        <f aca="false">$E$3+A42</f>
        <v>3003</v>
      </c>
      <c r="F42" s="43" t="n">
        <f aca="false">$E$3+B42</f>
        <v>3023</v>
      </c>
      <c r="G42" s="43" t="s">
        <v>292</v>
      </c>
      <c r="I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</row>
    <row r="43" customFormat="false" ht="12.8" hidden="false" customHeight="false" outlineLevel="0" collapsed="false">
      <c r="A43" s="43"/>
      <c r="B43" s="43"/>
      <c r="C43" s="43"/>
      <c r="D43" s="43"/>
      <c r="E43" s="43"/>
      <c r="F43" s="43"/>
      <c r="G43" s="43" t="s">
        <v>293</v>
      </c>
      <c r="H43" s="43" t="n">
        <v>20</v>
      </c>
      <c r="I43" s="43" t="n">
        <f aca="false">I41+H43</f>
        <v>356</v>
      </c>
      <c r="J43" s="43" t="s">
        <v>294</v>
      </c>
      <c r="K43" s="43" t="n">
        <f aca="false">K41+H43</f>
        <v>450</v>
      </c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</row>
    <row r="44" customFormat="false" ht="12.8" hidden="false" customHeight="false" outlineLevel="0" collapsed="false">
      <c r="A44" s="7"/>
      <c r="B44" s="7"/>
      <c r="C44" s="7"/>
      <c r="D44" s="7"/>
      <c r="E44" s="7"/>
      <c r="F44" s="7"/>
      <c r="G44" s="7" t="s">
        <v>295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</row>
    <row r="46" customFormat="false" ht="12.8" hidden="false" customHeight="false" outlineLevel="0" collapsed="false">
      <c r="G46" s="0" t="s">
        <v>296</v>
      </c>
      <c r="H46" s="0" t="n">
        <f aca="false">H11+H13+H16+H19+H23+H26+H34</f>
        <v>114</v>
      </c>
    </row>
    <row r="47" customFormat="false" ht="12.8" hidden="false" customHeight="false" outlineLevel="0" collapsed="false">
      <c r="A47" s="43"/>
      <c r="B47" s="43"/>
      <c r="C47" s="43"/>
      <c r="D47" s="43"/>
      <c r="E47" s="43"/>
      <c r="F47" s="43"/>
      <c r="G47" s="43" t="s">
        <v>297</v>
      </c>
      <c r="H47" s="43" t="n">
        <f aca="false">H12+H14+H18+H21+H24+H25+H27+H31+H32+H33+H41+H43</f>
        <v>336</v>
      </c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</row>
    <row r="48" customFormat="false" ht="12.8" hidden="false" customHeight="false" outlineLevel="0" collapsed="false">
      <c r="G48" s="0" t="s">
        <v>298</v>
      </c>
      <c r="H48" s="0" t="n">
        <f aca="false">H46+H47</f>
        <v>450</v>
      </c>
      <c r="J48" s="0" t="s">
        <v>299</v>
      </c>
    </row>
    <row r="49" customFormat="false" ht="12.8" hidden="false" customHeight="false" outlineLevel="0" collapsed="false">
      <c r="J49" s="0" t="s">
        <v>300</v>
      </c>
    </row>
    <row r="50" customFormat="false" ht="12.8" hidden="false" customHeight="false" outlineLevel="0" collapsed="false">
      <c r="A50" s="11" t="n">
        <f aca="false">B42</f>
        <v>463</v>
      </c>
      <c r="B50" s="11"/>
      <c r="C50" s="11" t="n">
        <f aca="false">C5-D42</f>
        <v>463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</row>
    <row r="51" customFormat="false" ht="12.8" hidden="false" customHeight="false" outlineLevel="0" collapsed="false">
      <c r="A51" s="12"/>
      <c r="B51" s="12" t="n">
        <f aca="false">B42</f>
        <v>463</v>
      </c>
      <c r="C51" s="12"/>
      <c r="D51" s="12" t="n">
        <f aca="false">'Schöpfung bis Abraham'!C5-D42</f>
        <v>3023</v>
      </c>
      <c r="E51" s="12"/>
      <c r="F51" s="12" t="n">
        <f aca="false">F42</f>
        <v>3023</v>
      </c>
      <c r="G51" s="12" t="s">
        <v>86</v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</row>
  </sheetData>
  <mergeCells count="6">
    <mergeCell ref="D1:J1"/>
    <mergeCell ref="A2:B2"/>
    <mergeCell ref="C2:D2"/>
    <mergeCell ref="E2:F2"/>
    <mergeCell ref="G6:I6"/>
    <mergeCell ref="G29:H29"/>
  </mergeCells>
  <hyperlinks>
    <hyperlink ref="G6" r:id="rId1" display="https://knetsch.de/wann-fand-der-auszug-aus-aegypten-statt/"/>
  </hyperlink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L22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pane xSplit="0" ySplit="2" topLeftCell="A3" activePane="bottomLeft" state="frozen"/>
      <selection pane="topLeft" activeCell="A1" activeCellId="0" sqref="A1"/>
      <selection pane="bottomLeft" activeCell="G20" activeCellId="0" sqref="G20"/>
    </sheetView>
  </sheetViews>
  <sheetFormatPr defaultRowHeight="12.8" zeroHeight="false" outlineLevelRow="0" outlineLevelCol="0"/>
  <cols>
    <col collapsed="false" customWidth="true" hidden="true" outlineLevel="0" max="2" min="1" style="19" width="5.41"/>
    <col collapsed="false" customWidth="true" hidden="false" outlineLevel="0" max="4" min="3" style="19" width="5.78"/>
    <col collapsed="false" customWidth="true" hidden="false" outlineLevel="0" max="5" min="5" style="19" width="7.49"/>
    <col collapsed="false" customWidth="true" hidden="false" outlineLevel="0" max="6" min="6" style="19" width="6.77"/>
    <col collapsed="false" customWidth="true" hidden="false" outlineLevel="0" max="7" min="7" style="19" width="33.57"/>
    <col collapsed="false" customWidth="true" hidden="false" outlineLevel="0" max="8" min="8" style="19" width="6.27"/>
    <col collapsed="false" customWidth="false" hidden="false" outlineLevel="0" max="9" min="9" style="19" width="11.52"/>
    <col collapsed="false" customWidth="true" hidden="false" outlineLevel="0" max="10" min="10" style="19" width="22.55"/>
    <col collapsed="false" customWidth="false" hidden="false" outlineLevel="0" max="64" min="11" style="19" width="11.52"/>
    <col collapsed="false" customWidth="false" hidden="false" outlineLevel="0" max="1025" min="65" style="0" width="11.52"/>
  </cols>
  <sheetData>
    <row r="1" customFormat="false" ht="16.15" hidden="false" customHeight="false" outlineLevel="0" collapsed="false">
      <c r="A1" s="35"/>
      <c r="D1" s="35" t="s">
        <v>301</v>
      </c>
      <c r="E1" s="35"/>
      <c r="F1" s="35"/>
      <c r="G1" s="35"/>
      <c r="H1" s="35"/>
      <c r="I1" s="35"/>
      <c r="J1" s="3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</row>
    <row r="2" customFormat="false" ht="12.8" hidden="false" customHeight="false" outlineLevel="0" collapsed="false">
      <c r="A2" s="21" t="s">
        <v>3</v>
      </c>
      <c r="B2" s="21"/>
      <c r="C2" s="22" t="s">
        <v>225</v>
      </c>
      <c r="D2" s="22"/>
      <c r="E2" s="21" t="s">
        <v>5</v>
      </c>
      <c r="F2" s="21"/>
      <c r="G2" s="28"/>
      <c r="H2" s="28" t="s">
        <v>226</v>
      </c>
      <c r="I2" s="28"/>
      <c r="J2" s="28" t="s">
        <v>9</v>
      </c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</row>
    <row r="3" customFormat="false" ht="12.8" hidden="false" customHeight="false" outlineLevel="0" collapsed="false">
      <c r="A3" s="33"/>
      <c r="B3" s="33"/>
      <c r="C3" s="33" t="n">
        <f aca="false">'Könige Südreich'!C5+A21</f>
        <v>1092</v>
      </c>
      <c r="D3" s="33"/>
      <c r="E3" s="33" t="n">
        <f aca="false">'Schöpfung bis Abraham'!$C$4-C3</f>
        <v>3023</v>
      </c>
      <c r="F3" s="33"/>
      <c r="G3" s="33" t="s">
        <v>302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</row>
    <row r="4" customFormat="false" ht="12.8" hidden="false" customHeight="false" outlineLevel="0" collapsed="false">
      <c r="A4" s="19" t="n">
        <f aca="false">A3</f>
        <v>0</v>
      </c>
      <c r="B4" s="19" t="n">
        <f aca="false">A4+$H4</f>
        <v>40</v>
      </c>
      <c r="C4" s="19" t="n">
        <f aca="false">$C$3-A4</f>
        <v>1092</v>
      </c>
      <c r="D4" s="19" t="n">
        <f aca="false">$C$3-B4</f>
        <v>1052</v>
      </c>
      <c r="E4" s="19" t="n">
        <f aca="false">$E$3+A4</f>
        <v>3023</v>
      </c>
      <c r="F4" s="19" t="n">
        <f aca="false">$E$3+B4</f>
        <v>3063</v>
      </c>
      <c r="G4" s="19" t="s">
        <v>303</v>
      </c>
      <c r="H4" s="19" t="n">
        <v>40</v>
      </c>
      <c r="J4" s="19" t="s">
        <v>304</v>
      </c>
    </row>
    <row r="5" customFormat="false" ht="12.8" hidden="false" customHeight="false" outlineLevel="0" collapsed="false">
      <c r="A5" s="19" t="n">
        <f aca="false">A7-$H5</f>
        <v>10</v>
      </c>
      <c r="C5" s="19" t="n">
        <f aca="false">$C$3-A5</f>
        <v>1082</v>
      </c>
      <c r="E5" s="19" t="n">
        <f aca="false">$E$3+A5</f>
        <v>3033</v>
      </c>
      <c r="G5" s="19" t="s">
        <v>305</v>
      </c>
      <c r="H5" s="19" t="n">
        <v>30</v>
      </c>
    </row>
    <row r="6" customFormat="false" ht="12.8" hidden="false" customHeight="false" outlineLevel="0" collapsed="false">
      <c r="A6" s="24"/>
      <c r="B6" s="24"/>
      <c r="G6" s="24" t="s">
        <v>306</v>
      </c>
      <c r="H6" s="24"/>
      <c r="I6" s="24"/>
      <c r="J6" s="24" t="s">
        <v>307</v>
      </c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</row>
    <row r="7" customFormat="false" ht="12.8" hidden="false" customHeight="false" outlineLevel="0" collapsed="false">
      <c r="A7" s="19" t="n">
        <f aca="false">B4</f>
        <v>40</v>
      </c>
      <c r="B7" s="19" t="n">
        <f aca="false">A7+$H7</f>
        <v>47</v>
      </c>
      <c r="C7" s="19" t="n">
        <f aca="false">$C$3-A7</f>
        <v>1052</v>
      </c>
      <c r="D7" s="19" t="n">
        <f aca="false">$C$3-B7</f>
        <v>1045</v>
      </c>
      <c r="E7" s="19" t="n">
        <f aca="false">$E$3+A7</f>
        <v>3063</v>
      </c>
      <c r="F7" s="19" t="n">
        <f aca="false">$E$3+B7</f>
        <v>3070</v>
      </c>
      <c r="G7" s="19" t="s">
        <v>308</v>
      </c>
      <c r="H7" s="19" t="n">
        <v>7</v>
      </c>
      <c r="J7" s="19" t="s">
        <v>309</v>
      </c>
    </row>
    <row r="8" customFormat="false" ht="12.8" hidden="false" customHeight="false" outlineLevel="0" collapsed="false">
      <c r="A8" s="32"/>
      <c r="B8" s="32"/>
      <c r="G8" s="32" t="s">
        <v>310</v>
      </c>
      <c r="H8" s="32" t="n">
        <v>2</v>
      </c>
      <c r="I8" s="32"/>
      <c r="J8" s="32" t="s">
        <v>311</v>
      </c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</row>
    <row r="9" customFormat="false" ht="22.95" hidden="false" customHeight="false" outlineLevel="0" collapsed="false">
      <c r="A9" s="19" t="n">
        <f aca="false">B7</f>
        <v>47</v>
      </c>
      <c r="B9" s="19" t="n">
        <f aca="false">A9+$H9</f>
        <v>80</v>
      </c>
      <c r="C9" s="19" t="n">
        <f aca="false">$C$3-A9</f>
        <v>1045</v>
      </c>
      <c r="D9" s="19" t="n">
        <f aca="false">$C$3-B9</f>
        <v>1012</v>
      </c>
      <c r="E9" s="19" t="n">
        <f aca="false">$E$3+A9</f>
        <v>3070</v>
      </c>
      <c r="F9" s="19" t="n">
        <f aca="false">$E$3+B9</f>
        <v>3103</v>
      </c>
      <c r="G9" s="19" t="s">
        <v>312</v>
      </c>
      <c r="H9" s="19" t="n">
        <v>33</v>
      </c>
      <c r="J9" s="30" t="s">
        <v>313</v>
      </c>
    </row>
    <row r="10" customFormat="false" ht="12.8" hidden="false" customHeight="false" outlineLevel="0" collapsed="false">
      <c r="A10" s="19" t="n">
        <f aca="false">B9</f>
        <v>80</v>
      </c>
      <c r="B10" s="19" t="n">
        <f aca="false">A10+$H10</f>
        <v>120</v>
      </c>
      <c r="C10" s="19" t="n">
        <f aca="false">$C$3-A10</f>
        <v>1012</v>
      </c>
      <c r="D10" s="19" t="n">
        <f aca="false">$C$3-B10</f>
        <v>972</v>
      </c>
      <c r="E10" s="19" t="n">
        <f aca="false">$E$3+A10</f>
        <v>3103</v>
      </c>
      <c r="F10" s="19" t="n">
        <f aca="false">$E$3+B10</f>
        <v>3143</v>
      </c>
      <c r="G10" s="19" t="s">
        <v>314</v>
      </c>
      <c r="H10" s="19" t="n">
        <v>40</v>
      </c>
      <c r="J10" s="19" t="s">
        <v>315</v>
      </c>
    </row>
    <row r="11" customFormat="false" ht="12.8" hidden="false" customHeight="false" outlineLevel="0" collapsed="false">
      <c r="B11" s="19" t="n">
        <f aca="false">A10+$H11</f>
        <v>84</v>
      </c>
      <c r="C11" s="19" t="n">
        <f aca="false">$C$3-B11</f>
        <v>1008</v>
      </c>
      <c r="E11" s="19" t="n">
        <f aca="false">$E$3+B11</f>
        <v>3107</v>
      </c>
      <c r="G11" s="19" t="s">
        <v>316</v>
      </c>
      <c r="H11" s="19" t="n">
        <v>4</v>
      </c>
      <c r="J11" s="19" t="s">
        <v>317</v>
      </c>
    </row>
    <row r="12" customFormat="false" ht="12.8" hidden="false" customHeight="false" outlineLevel="0" collapsed="false">
      <c r="G12" s="19" t="s">
        <v>318</v>
      </c>
    </row>
    <row r="13" customFormat="false" ht="12.8" hidden="false" customHeight="false" outlineLevel="0" collapsed="false">
      <c r="B13" s="19" t="n">
        <f aca="false">A10+H13</f>
        <v>87</v>
      </c>
      <c r="C13" s="19" t="n">
        <f aca="false">$C$3-B13</f>
        <v>1005</v>
      </c>
      <c r="E13" s="19" t="n">
        <f aca="false">$E$3+B13</f>
        <v>3110</v>
      </c>
      <c r="G13" s="19" t="s">
        <v>319</v>
      </c>
      <c r="H13" s="19" t="n">
        <v>7</v>
      </c>
    </row>
    <row r="15" customFormat="false" ht="12.8" hidden="false" customHeight="false" outlineLevel="0" collapsed="false">
      <c r="A15" s="23"/>
      <c r="B15" s="23" t="n">
        <f aca="false">'Mose bis Landnahme'!A11+$H15</f>
        <v>695</v>
      </c>
      <c r="C15" s="23" t="n">
        <f aca="false">'Mose bis Landnahme'!C11-$H15</f>
        <v>1122</v>
      </c>
      <c r="D15" s="23"/>
      <c r="E15" s="23" t="n">
        <f aca="false">'Mose bis Landnahme'!E11+H15</f>
        <v>2993</v>
      </c>
      <c r="F15" s="23"/>
      <c r="G15" s="23" t="s">
        <v>320</v>
      </c>
      <c r="H15" s="23" t="n">
        <v>480</v>
      </c>
      <c r="I15" s="23"/>
      <c r="J15" s="23" t="s">
        <v>321</v>
      </c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</row>
    <row r="16" customFormat="false" ht="12.8" hidden="false" customHeight="false" outlineLevel="0" collapsed="false">
      <c r="A16" s="23"/>
      <c r="B16" s="23"/>
      <c r="C16" s="23"/>
      <c r="D16" s="23"/>
      <c r="E16" s="23"/>
      <c r="F16" s="23"/>
      <c r="G16" s="23" t="s">
        <v>322</v>
      </c>
      <c r="H16" s="23" t="n">
        <f aca="false">E11-E15</f>
        <v>114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</row>
    <row r="17" customFormat="false" ht="12.8" hidden="false" customHeight="false" outlineLevel="0" collapsed="false">
      <c r="A17" s="24"/>
      <c r="B17" s="24"/>
      <c r="C17" s="24"/>
      <c r="D17" s="24"/>
      <c r="E17" s="24"/>
      <c r="F17" s="24"/>
      <c r="G17" s="24" t="s">
        <v>323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</row>
    <row r="18" customFormat="false" ht="12.8" hidden="false" customHeight="false" outlineLevel="0" collapsed="false">
      <c r="A18" s="24"/>
      <c r="B18" s="24"/>
      <c r="C18" s="24"/>
      <c r="D18" s="24"/>
      <c r="E18" s="24"/>
      <c r="F18" s="24"/>
      <c r="G18" s="24" t="s">
        <v>324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</row>
    <row r="19" customFormat="false" ht="12.8" hidden="false" customHeight="false" outlineLevel="0" collapsed="false">
      <c r="A19" s="24"/>
      <c r="B19" s="24"/>
      <c r="C19" s="24"/>
      <c r="D19" s="24"/>
      <c r="E19" s="24"/>
      <c r="F19" s="24"/>
      <c r="G19" s="9" t="s">
        <v>325</v>
      </c>
      <c r="H19" s="9"/>
      <c r="I19" s="9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</row>
    <row r="20" customFormat="false" ht="12.8" hidden="false" customHeight="false" outlineLevel="0" collapsed="false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</row>
    <row r="21" customFormat="false" ht="12.8" hidden="false" customHeight="false" outlineLevel="0" collapsed="false">
      <c r="A21" s="33" t="n">
        <f aca="false">B10</f>
        <v>120</v>
      </c>
      <c r="B21" s="33"/>
      <c r="C21" s="33" t="n">
        <f aca="false">C3-D10</f>
        <v>120</v>
      </c>
      <c r="D21" s="33"/>
      <c r="E21" s="33"/>
      <c r="F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</row>
    <row r="22" customFormat="false" ht="12.8" hidden="false" customHeight="false" outlineLevel="0" collapsed="false">
      <c r="A22" s="34"/>
      <c r="B22" s="34" t="n">
        <f aca="false">B10</f>
        <v>120</v>
      </c>
      <c r="C22" s="34" t="n">
        <f aca="false">'Schöpfung bis Abraham'!C5-D10</f>
        <v>3143</v>
      </c>
      <c r="D22" s="34"/>
      <c r="E22" s="34" t="n">
        <f aca="false">F10</f>
        <v>3143</v>
      </c>
      <c r="F22" s="34"/>
      <c r="G22" s="34" t="s">
        <v>86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</row>
  </sheetData>
  <mergeCells count="8">
    <mergeCell ref="D1:J1"/>
    <mergeCell ref="A2:B2"/>
    <mergeCell ref="C2:D2"/>
    <mergeCell ref="E2:F2"/>
    <mergeCell ref="G6:I6"/>
    <mergeCell ref="G17:I17"/>
    <mergeCell ref="G18:I18"/>
    <mergeCell ref="G19:I19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149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pane xSplit="0" ySplit="2" topLeftCell="A3" activePane="bottomLeft" state="frozen"/>
      <selection pane="topLeft" activeCell="A1" activeCellId="0" sqref="A1"/>
      <selection pane="bottomLeft" activeCell="A130" activeCellId="0" sqref="A130"/>
    </sheetView>
  </sheetViews>
  <sheetFormatPr defaultRowHeight="12.8" zeroHeight="false" outlineLevelRow="0" outlineLevelCol="0"/>
  <cols>
    <col collapsed="false" customWidth="true" hidden="true" outlineLevel="0" max="1" min="1" style="19" width="6.01"/>
    <col collapsed="false" customWidth="true" hidden="true" outlineLevel="0" max="2" min="2" style="19" width="5.78"/>
    <col collapsed="false" customWidth="true" hidden="false" outlineLevel="0" max="3" min="3" style="19" width="5.29"/>
    <col collapsed="false" customWidth="true" hidden="false" outlineLevel="0" max="4" min="4" style="19" width="4.33"/>
    <col collapsed="false" customWidth="true" hidden="false" outlineLevel="0" max="6" min="5" style="19" width="7.4"/>
    <col collapsed="false" customWidth="true" hidden="false" outlineLevel="0" max="7" min="7" style="19" width="49.99"/>
    <col collapsed="false" customWidth="true" hidden="false" outlineLevel="0" max="8" min="8" style="19" width="6.27"/>
    <col collapsed="false" customWidth="true" hidden="false" outlineLevel="0" max="9" min="9" style="28" width="19.34"/>
    <col collapsed="false" customWidth="true" hidden="false" outlineLevel="0" max="10" min="10" style="19" width="6.89"/>
    <col collapsed="false" customWidth="true" hidden="false" outlineLevel="0" max="11" min="11" style="19" width="10.1"/>
    <col collapsed="false" customWidth="false" hidden="false" outlineLevel="0" max="60" min="12" style="19" width="11.52"/>
    <col collapsed="false" customWidth="false" hidden="false" outlineLevel="0" max="1025" min="61" style="0" width="11.52"/>
  </cols>
  <sheetData>
    <row r="1" customFormat="false" ht="16.15" hidden="false" customHeight="false" outlineLevel="0" collapsed="false">
      <c r="A1" s="46"/>
      <c r="B1" s="46"/>
      <c r="C1" s="47" t="s">
        <v>326</v>
      </c>
      <c r="D1" s="47"/>
      <c r="E1" s="47"/>
      <c r="F1" s="47"/>
      <c r="G1" s="47"/>
      <c r="H1" s="47"/>
      <c r="I1" s="47"/>
      <c r="J1" s="47"/>
      <c r="K1" s="47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</row>
    <row r="2" customFormat="false" ht="12.8" hidden="false" customHeight="false" outlineLevel="0" collapsed="false">
      <c r="A2" s="21" t="s">
        <v>3</v>
      </c>
      <c r="B2" s="21"/>
      <c r="C2" s="22" t="s">
        <v>225</v>
      </c>
      <c r="D2" s="22"/>
      <c r="E2" s="21" t="s">
        <v>5</v>
      </c>
      <c r="F2" s="21"/>
      <c r="G2" s="28"/>
      <c r="H2" s="28" t="s">
        <v>226</v>
      </c>
      <c r="I2" s="28" t="s">
        <v>9</v>
      </c>
      <c r="J2" s="21" t="s">
        <v>226</v>
      </c>
      <c r="K2" s="21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</row>
    <row r="3" customFormat="false" ht="12.8" hidden="false" customHeight="false" outlineLevel="0" collapsed="false">
      <c r="G3" s="19" t="s">
        <v>327</v>
      </c>
      <c r="J3" s="19" t="s">
        <v>328</v>
      </c>
      <c r="K3" s="28" t="s">
        <v>329</v>
      </c>
    </row>
    <row r="5" customFormat="false" ht="12.8" hidden="false" customHeight="false" outlineLevel="0" collapsed="false">
      <c r="A5" s="33"/>
      <c r="B5" s="33"/>
      <c r="C5" s="33" t="n">
        <f aca="false">C148+A148</f>
        <v>972</v>
      </c>
      <c r="D5" s="33"/>
      <c r="E5" s="14" t="n">
        <f aca="false">'Schöpfung bis Abraham'!$C$4-C5</f>
        <v>3143</v>
      </c>
      <c r="F5" s="33"/>
      <c r="G5" s="33" t="s">
        <v>330</v>
      </c>
      <c r="H5" s="33" t="n">
        <v>1</v>
      </c>
      <c r="I5" s="11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</row>
    <row r="6" customFormat="false" ht="12.8" hidden="false" customHeight="false" outlineLevel="0" collapsed="false">
      <c r="A6" s="19" t="n">
        <f aca="false">A5</f>
        <v>0</v>
      </c>
      <c r="B6" s="19" t="n">
        <f aca="false">A6+H6</f>
        <v>17</v>
      </c>
      <c r="C6" s="19" t="n">
        <f aca="false">$C$5+A6</f>
        <v>972</v>
      </c>
      <c r="D6" s="19" t="n">
        <f aca="false">$C$5-B6</f>
        <v>955</v>
      </c>
      <c r="E6" s="19" t="n">
        <f aca="false">$E$5+A6</f>
        <v>3143</v>
      </c>
      <c r="F6" s="19" t="n">
        <f aca="false">$E$5+B6</f>
        <v>3160</v>
      </c>
      <c r="G6" s="19" t="s">
        <v>331</v>
      </c>
      <c r="H6" s="19" t="n">
        <v>17</v>
      </c>
      <c r="I6" s="28" t="s">
        <v>332</v>
      </c>
      <c r="J6" s="19" t="n">
        <f aca="false">H6</f>
        <v>17</v>
      </c>
      <c r="K6" s="19" t="n">
        <f aca="false">F6-$E$5</f>
        <v>17</v>
      </c>
    </row>
    <row r="7" customFormat="false" ht="12.8" hidden="false" customHeight="false" outlineLevel="0" collapsed="false">
      <c r="A7" s="23" t="n">
        <f aca="false">A6+$H7</f>
        <v>5</v>
      </c>
      <c r="B7" s="23"/>
      <c r="C7" s="23" t="n">
        <f aca="false">$C$5-A7</f>
        <v>967</v>
      </c>
      <c r="D7" s="23"/>
      <c r="E7" s="23" t="n">
        <f aca="false">$E$5+A7</f>
        <v>3148</v>
      </c>
      <c r="F7" s="23"/>
      <c r="G7" s="23" t="s">
        <v>333</v>
      </c>
      <c r="H7" s="23" t="n">
        <v>5</v>
      </c>
      <c r="I7" s="23" t="s">
        <v>334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</row>
    <row r="8" customFormat="false" ht="22.95" hidden="false" customHeight="false" outlineLevel="0" collapsed="false">
      <c r="A8" s="19" t="n">
        <f aca="false">B6</f>
        <v>17</v>
      </c>
      <c r="B8" s="19" t="n">
        <f aca="false">A8+$H8</f>
        <v>20</v>
      </c>
      <c r="C8" s="19" t="n">
        <f aca="false">$C$5-A8</f>
        <v>955</v>
      </c>
      <c r="D8" s="19" t="n">
        <f aca="false">$C$5-B8</f>
        <v>952</v>
      </c>
      <c r="E8" s="19" t="n">
        <f aca="false">$E$5+A8</f>
        <v>3160</v>
      </c>
      <c r="F8" s="19" t="n">
        <f aca="false">$E$5+B8</f>
        <v>3163</v>
      </c>
      <c r="G8" s="19" t="s">
        <v>335</v>
      </c>
      <c r="H8" s="19" t="n">
        <v>3</v>
      </c>
      <c r="I8" s="30" t="s">
        <v>336</v>
      </c>
      <c r="J8" s="19" t="n">
        <f aca="false">J6+H8</f>
        <v>20</v>
      </c>
      <c r="K8" s="19" t="n">
        <f aca="false">F8-$E$5</f>
        <v>20</v>
      </c>
    </row>
    <row r="9" customFormat="false" ht="12.8" hidden="false" customHeight="false" outlineLevel="0" collapsed="false">
      <c r="G9" s="19" t="s">
        <v>337</v>
      </c>
      <c r="I9" s="28" t="s">
        <v>338</v>
      </c>
    </row>
    <row r="10" customFormat="false" ht="12.8" hidden="false" customHeight="false" outlineLevel="0" collapsed="false">
      <c r="A10" s="48" t="n">
        <f aca="false">A8+2</f>
        <v>19</v>
      </c>
      <c r="B10" s="48" t="n">
        <f aca="false">A10+$H10</f>
        <v>60</v>
      </c>
      <c r="C10" s="48" t="n">
        <f aca="false">$C$5-A10</f>
        <v>953</v>
      </c>
      <c r="D10" s="48" t="n">
        <f aca="false">$C$5-B10</f>
        <v>912</v>
      </c>
      <c r="E10" s="48" t="n">
        <f aca="false">$E$5+A10</f>
        <v>3162</v>
      </c>
      <c r="F10" s="48" t="n">
        <f aca="false">$E$5+B10</f>
        <v>3203</v>
      </c>
      <c r="G10" s="48" t="s">
        <v>339</v>
      </c>
      <c r="H10" s="48" t="n">
        <v>41</v>
      </c>
      <c r="I10" s="48" t="s">
        <v>340</v>
      </c>
      <c r="J10" s="48" t="n">
        <f aca="false">J8+H10</f>
        <v>61</v>
      </c>
      <c r="K10" s="48" t="n">
        <f aca="false">F10-$E$5</f>
        <v>60</v>
      </c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</row>
    <row r="11" customFormat="false" ht="12.8" hidden="false" customHeight="false" outlineLevel="0" collapsed="false">
      <c r="A11" s="24"/>
      <c r="B11" s="24"/>
      <c r="C11" s="24"/>
      <c r="D11" s="24"/>
      <c r="E11" s="23"/>
      <c r="F11" s="24"/>
      <c r="G11" s="24" t="s">
        <v>341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</row>
    <row r="12" customFormat="false" ht="12.8" hidden="false" customHeight="false" outlineLevel="0" collapsed="false">
      <c r="A12" s="24"/>
      <c r="B12" s="24"/>
      <c r="C12" s="24"/>
      <c r="D12" s="24"/>
      <c r="E12" s="23"/>
      <c r="F12" s="24"/>
      <c r="G12" s="24" t="s">
        <v>342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</row>
    <row r="13" customFormat="false" ht="12.8" hidden="false" customHeight="false" outlineLevel="0" collapsed="false">
      <c r="A13" s="23" t="n">
        <f aca="false">A$10+$H13</f>
        <v>21</v>
      </c>
      <c r="B13" s="23"/>
      <c r="C13" s="23" t="n">
        <f aca="false">$C$5-A13</f>
        <v>951</v>
      </c>
      <c r="D13" s="23"/>
      <c r="E13" s="23" t="n">
        <f aca="false">$E$5+A13</f>
        <v>3164</v>
      </c>
      <c r="F13" s="23"/>
      <c r="G13" s="23" t="s">
        <v>343</v>
      </c>
      <c r="H13" s="23" t="n">
        <v>2</v>
      </c>
      <c r="I13" s="23" t="s">
        <v>344</v>
      </c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</row>
    <row r="14" customFormat="false" ht="12.8" hidden="false" customHeight="false" outlineLevel="0" collapsed="false">
      <c r="A14" s="23" t="n">
        <f aca="false">A$10+$H14</f>
        <v>22</v>
      </c>
      <c r="B14" s="23"/>
      <c r="C14" s="23" t="n">
        <f aca="false">$C$5-A14</f>
        <v>950</v>
      </c>
      <c r="D14" s="23"/>
      <c r="E14" s="23" t="n">
        <f aca="false">$E$5+A14</f>
        <v>3165</v>
      </c>
      <c r="F14" s="23"/>
      <c r="G14" s="23" t="s">
        <v>345</v>
      </c>
      <c r="H14" s="23" t="n">
        <v>3</v>
      </c>
      <c r="I14" s="23" t="s">
        <v>346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</row>
    <row r="15" customFormat="false" ht="12.8" hidden="false" customHeight="false" outlineLevel="0" collapsed="false">
      <c r="A15" s="23" t="n">
        <f aca="false">A$10+$H15</f>
        <v>34</v>
      </c>
      <c r="B15" s="23"/>
      <c r="C15" s="23" t="n">
        <f aca="false">$C$5-A15</f>
        <v>938</v>
      </c>
      <c r="D15" s="23"/>
      <c r="E15" s="23" t="n">
        <f aca="false">$E$5+A15</f>
        <v>3177</v>
      </c>
      <c r="F15" s="23"/>
      <c r="G15" s="23" t="s">
        <v>347</v>
      </c>
      <c r="H15" s="23" t="n">
        <v>15</v>
      </c>
      <c r="I15" s="23" t="s">
        <v>348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</row>
    <row r="16" customFormat="false" ht="12.8" hidden="false" customHeight="false" outlineLevel="0" collapsed="false">
      <c r="A16" s="23" t="n">
        <f aca="false">A6+$H16</f>
        <v>36</v>
      </c>
      <c r="B16" s="23"/>
      <c r="C16" s="23" t="n">
        <f aca="false">$C$5-A16</f>
        <v>936</v>
      </c>
      <c r="D16" s="23"/>
      <c r="E16" s="23" t="n">
        <f aca="false">$E$5+A16</f>
        <v>3179</v>
      </c>
      <c r="F16" s="23"/>
      <c r="G16" s="23" t="s">
        <v>349</v>
      </c>
      <c r="H16" s="23" t="n">
        <v>36</v>
      </c>
      <c r="I16" s="23" t="s">
        <v>350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</row>
    <row r="17" customFormat="false" ht="12.8" hidden="false" customHeight="false" outlineLevel="0" collapsed="false">
      <c r="A17" s="24"/>
      <c r="B17" s="24"/>
      <c r="C17" s="24"/>
      <c r="D17" s="24"/>
      <c r="E17" s="23"/>
      <c r="F17" s="24"/>
      <c r="G17" s="24" t="s">
        <v>351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</row>
    <row r="18" customFormat="false" ht="12.8" hidden="false" customHeight="false" outlineLevel="0" collapsed="false">
      <c r="A18" s="24"/>
      <c r="B18" s="24"/>
      <c r="C18" s="24"/>
      <c r="D18" s="24"/>
      <c r="E18" s="23"/>
      <c r="F18" s="24"/>
      <c r="G18" s="6" t="str">
        <f aca="false">CONCATENATE("Das 36. Jahr nach der Teilung ist das ",C10-C16,". Jahr Asas")</f>
        <v>Das 36. Jahr nach der Teilung ist das 17. Jahr Asas</v>
      </c>
      <c r="H18" s="6"/>
      <c r="I18" s="6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</row>
    <row r="19" customFormat="false" ht="12.8" hidden="false" customHeight="false" outlineLevel="0" collapsed="false">
      <c r="A19" s="23" t="n">
        <f aca="false">A$10+$H19</f>
        <v>45</v>
      </c>
      <c r="B19" s="23"/>
      <c r="C19" s="23" t="n">
        <f aca="false">$C$5-A19</f>
        <v>927</v>
      </c>
      <c r="D19" s="23"/>
      <c r="E19" s="23" t="n">
        <f aca="false">$E$5+A19</f>
        <v>3188</v>
      </c>
      <c r="F19" s="23"/>
      <c r="G19" s="23" t="s">
        <v>352</v>
      </c>
      <c r="H19" s="23" t="n">
        <v>26</v>
      </c>
      <c r="I19" s="23" t="s">
        <v>353</v>
      </c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</row>
    <row r="20" customFormat="false" ht="12.8" hidden="false" customHeight="false" outlineLevel="0" collapsed="false">
      <c r="A20" s="23" t="n">
        <f aca="false">A$10+$H20</f>
        <v>46</v>
      </c>
      <c r="B20" s="23"/>
      <c r="C20" s="23" t="n">
        <f aca="false">$C$5-A20</f>
        <v>926</v>
      </c>
      <c r="D20" s="23"/>
      <c r="E20" s="23" t="n">
        <f aca="false">$E$5+A20</f>
        <v>3189</v>
      </c>
      <c r="F20" s="23"/>
      <c r="G20" s="23" t="s">
        <v>354</v>
      </c>
      <c r="H20" s="23" t="n">
        <v>27</v>
      </c>
      <c r="I20" s="23" t="s">
        <v>355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</row>
    <row r="21" customFormat="false" ht="12.8" hidden="false" customHeight="false" outlineLevel="0" collapsed="false">
      <c r="A21" s="23" t="n">
        <f aca="false">A$10+$H21</f>
        <v>50</v>
      </c>
      <c r="B21" s="23"/>
      <c r="C21" s="23" t="n">
        <f aca="false">$C$5-A21</f>
        <v>922</v>
      </c>
      <c r="D21" s="23"/>
      <c r="E21" s="23" t="n">
        <f aca="false">$E$5+A21</f>
        <v>3193</v>
      </c>
      <c r="F21" s="23"/>
      <c r="G21" s="23" t="s">
        <v>356</v>
      </c>
      <c r="H21" s="23" t="n">
        <v>31</v>
      </c>
      <c r="I21" s="23" t="s">
        <v>357</v>
      </c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</row>
    <row r="22" customFormat="false" ht="12.8" hidden="false" customHeight="false" outlineLevel="0" collapsed="false">
      <c r="A22" s="23" t="n">
        <f aca="false">A$10+$H22</f>
        <v>54</v>
      </c>
      <c r="B22" s="23"/>
      <c r="C22" s="23" t="n">
        <f aca="false">$C$5-A22</f>
        <v>918</v>
      </c>
      <c r="D22" s="23"/>
      <c r="E22" s="23" t="n">
        <f aca="false">$E$5+A22</f>
        <v>3197</v>
      </c>
      <c r="F22" s="23"/>
      <c r="G22" s="23" t="s">
        <v>358</v>
      </c>
      <c r="H22" s="23" t="n">
        <v>35</v>
      </c>
      <c r="I22" s="23" t="s">
        <v>350</v>
      </c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</row>
    <row r="23" customFormat="false" ht="12.8" hidden="false" customHeight="false" outlineLevel="0" collapsed="false">
      <c r="A23" s="23" t="n">
        <f aca="false">A$10+$H23</f>
        <v>57</v>
      </c>
      <c r="B23" s="23"/>
      <c r="C23" s="23" t="n">
        <f aca="false">$C$5-A23</f>
        <v>915</v>
      </c>
      <c r="D23" s="23"/>
      <c r="E23" s="23" t="n">
        <f aca="false">$E$5+A23</f>
        <v>3200</v>
      </c>
      <c r="F23" s="23"/>
      <c r="G23" s="23" t="s">
        <v>359</v>
      </c>
      <c r="H23" s="23" t="n">
        <v>38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</row>
    <row r="24" customFormat="false" ht="22.95" hidden="false" customHeight="false" outlineLevel="0" collapsed="false">
      <c r="A24" s="48" t="n">
        <f aca="false">B10</f>
        <v>60</v>
      </c>
      <c r="B24" s="48" t="n">
        <f aca="false">A24+$H24</f>
        <v>85</v>
      </c>
      <c r="C24" s="48" t="n">
        <f aca="false">$C$5-A24</f>
        <v>912</v>
      </c>
      <c r="D24" s="48" t="n">
        <f aca="false">$C$5-B24</f>
        <v>887</v>
      </c>
      <c r="E24" s="48" t="n">
        <f aca="false">$E$5+A24</f>
        <v>3203</v>
      </c>
      <c r="F24" s="48" t="n">
        <f aca="false">$E$5+B24</f>
        <v>3228</v>
      </c>
      <c r="G24" s="48" t="s">
        <v>360</v>
      </c>
      <c r="H24" s="48" t="n">
        <v>25</v>
      </c>
      <c r="I24" s="49" t="s">
        <v>361</v>
      </c>
      <c r="J24" s="48" t="n">
        <f aca="false">J10+H24</f>
        <v>86</v>
      </c>
      <c r="K24" s="48" t="n">
        <f aca="false">F24-$E$5</f>
        <v>85</v>
      </c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</row>
    <row r="25" customFormat="false" ht="12.8" hidden="false" customHeight="false" outlineLevel="0" collapsed="false">
      <c r="A25" s="23"/>
      <c r="B25" s="23"/>
      <c r="C25" s="23"/>
      <c r="D25" s="23"/>
      <c r="E25" s="23"/>
      <c r="F25" s="23"/>
      <c r="G25" s="23" t="s">
        <v>362</v>
      </c>
      <c r="H25" s="23"/>
      <c r="I25" s="23" t="s">
        <v>363</v>
      </c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</row>
    <row r="26" customFormat="false" ht="22.95" hidden="false" customHeight="false" outlineLevel="0" collapsed="false">
      <c r="A26" s="23" t="n">
        <f aca="false">A24+H26</f>
        <v>76</v>
      </c>
      <c r="B26" s="23"/>
      <c r="C26" s="23" t="n">
        <f aca="false">$C$5-A26</f>
        <v>896</v>
      </c>
      <c r="D26" s="23"/>
      <c r="E26" s="23" t="n">
        <f aca="false">$E$5+A26</f>
        <v>3219</v>
      </c>
      <c r="F26" s="23"/>
      <c r="G26" s="23" t="s">
        <v>364</v>
      </c>
      <c r="H26" s="23" t="n">
        <v>16</v>
      </c>
      <c r="I26" s="29" t="s">
        <v>365</v>
      </c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</row>
    <row r="27" customFormat="false" ht="20.65" hidden="false" customHeight="false" outlineLevel="0" collapsed="false">
      <c r="A27" s="24"/>
      <c r="B27" s="24"/>
      <c r="C27" s="24"/>
      <c r="D27" s="24"/>
      <c r="E27" s="23"/>
      <c r="F27" s="24"/>
      <c r="G27" s="24" t="s">
        <v>366</v>
      </c>
      <c r="H27" s="24"/>
      <c r="I27" s="50" t="s">
        <v>365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</row>
    <row r="28" customFormat="false" ht="12.8" hidden="false" customHeight="false" outlineLevel="0" collapsed="false">
      <c r="A28" s="24"/>
      <c r="B28" s="24"/>
      <c r="C28" s="24"/>
      <c r="D28" s="24"/>
      <c r="E28" s="23"/>
      <c r="F28" s="24"/>
      <c r="G28" s="24" t="s">
        <v>367</v>
      </c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</row>
    <row r="29" customFormat="false" ht="12.8" hidden="false" customHeight="false" outlineLevel="0" collapsed="false">
      <c r="A29" s="23" t="n">
        <f aca="false">A24+$H29</f>
        <v>77</v>
      </c>
      <c r="B29" s="23"/>
      <c r="C29" s="23" t="n">
        <f aca="false">$C$5-A29</f>
        <v>895</v>
      </c>
      <c r="D29" s="23"/>
      <c r="E29" s="23" t="n">
        <f aca="false">$E$5+A29</f>
        <v>3220</v>
      </c>
      <c r="F29" s="23"/>
      <c r="G29" s="23" t="s">
        <v>368</v>
      </c>
      <c r="H29" s="23" t="n">
        <v>17</v>
      </c>
      <c r="I29" s="23" t="s">
        <v>369</v>
      </c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</row>
    <row r="30" customFormat="false" ht="12.8" hidden="false" customHeight="false" outlineLevel="0" collapsed="false">
      <c r="A30" s="23" t="n">
        <f aca="false">A24+$H30</f>
        <v>78</v>
      </c>
      <c r="B30" s="23"/>
      <c r="C30" s="23" t="n">
        <f aca="false">$C$5-A30</f>
        <v>894</v>
      </c>
      <c r="D30" s="23"/>
      <c r="E30" s="23" t="n">
        <f aca="false">$E$5+A30</f>
        <v>3221</v>
      </c>
      <c r="F30" s="23"/>
      <c r="G30" s="23" t="s">
        <v>370</v>
      </c>
      <c r="H30" s="23" t="n">
        <v>18</v>
      </c>
      <c r="I30" s="23" t="s">
        <v>371</v>
      </c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</row>
    <row r="31" customFormat="false" ht="12.8" hidden="false" customHeight="false" outlineLevel="0" collapsed="false">
      <c r="A31" s="7"/>
      <c r="B31" s="7"/>
      <c r="C31" s="23"/>
      <c r="D31" s="23"/>
      <c r="E31" s="23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</row>
    <row r="32" customFormat="false" ht="12.8" hidden="false" customHeight="false" outlineLevel="0" collapsed="false">
      <c r="A32" s="23" t="n">
        <f aca="false">A26+$H32</f>
        <v>78</v>
      </c>
      <c r="B32" s="23"/>
      <c r="C32" s="23" t="n">
        <f aca="false">$C$5-A32</f>
        <v>894</v>
      </c>
      <c r="D32" s="23"/>
      <c r="E32" s="23" t="n">
        <f aca="false">$E$5+A32</f>
        <v>3221</v>
      </c>
      <c r="F32" s="23"/>
      <c r="G32" s="23" t="s">
        <v>372</v>
      </c>
      <c r="H32" s="23" t="n">
        <v>2</v>
      </c>
      <c r="I32" s="23" t="s">
        <v>373</v>
      </c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</row>
    <row r="33" customFormat="false" ht="12.8" hidden="false" customHeight="false" outlineLevel="0" collapsed="false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</row>
    <row r="34" customFormat="false" ht="12.8" hidden="false" customHeight="false" outlineLevel="0" collapsed="false">
      <c r="A34" s="51"/>
      <c r="B34" s="51"/>
      <c r="C34" s="23"/>
      <c r="D34" s="23"/>
      <c r="E34" s="23"/>
      <c r="F34" s="51"/>
      <c r="G34" s="51" t="s">
        <v>374</v>
      </c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</row>
    <row r="35" customFormat="false" ht="12.8" hidden="false" customHeight="false" outlineLevel="0" collapsed="false">
      <c r="A35" s="51"/>
      <c r="B35" s="51"/>
      <c r="C35" s="23"/>
      <c r="D35" s="23"/>
      <c r="E35" s="23"/>
      <c r="F35" s="51"/>
      <c r="G35" s="51" t="s">
        <v>375</v>
      </c>
      <c r="H35" s="51"/>
      <c r="I35" s="23" t="s">
        <v>376</v>
      </c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</row>
    <row r="36" customFormat="false" ht="33.9" hidden="false" customHeight="false" outlineLevel="0" collapsed="false">
      <c r="A36" s="19" t="n">
        <f aca="false">A24+22</f>
        <v>82</v>
      </c>
      <c r="B36" s="19" t="n">
        <f aca="false">A36+$H36-$H5</f>
        <v>89</v>
      </c>
      <c r="C36" s="19" t="n">
        <f aca="false">$C$5-A36</f>
        <v>890</v>
      </c>
      <c r="D36" s="19" t="n">
        <f aca="false">$C$5-B36</f>
        <v>883</v>
      </c>
      <c r="E36" s="19" t="n">
        <f aca="false">$E$5+A36</f>
        <v>3225</v>
      </c>
      <c r="F36" s="19" t="n">
        <f aca="false">$E$5+B36</f>
        <v>3232</v>
      </c>
      <c r="G36" s="19" t="s">
        <v>377</v>
      </c>
      <c r="H36" s="19" t="n">
        <v>8</v>
      </c>
      <c r="I36" s="30" t="s">
        <v>378</v>
      </c>
      <c r="J36" s="19" t="n">
        <f aca="false">J24+H36</f>
        <v>94</v>
      </c>
      <c r="K36" s="19" t="n">
        <f aca="false">F36-$E$5</f>
        <v>89</v>
      </c>
    </row>
    <row r="37" customFormat="false" ht="12.8" hidden="false" customHeight="false" outlineLevel="0" collapsed="false">
      <c r="A37" s="24"/>
      <c r="B37" s="24"/>
      <c r="C37" s="24"/>
      <c r="D37" s="24"/>
      <c r="E37" s="23"/>
      <c r="F37" s="24"/>
      <c r="G37" s="24" t="s">
        <v>379</v>
      </c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</row>
    <row r="38" customFormat="false" ht="12.8" hidden="false" customHeight="false" outlineLevel="0" collapsed="false">
      <c r="A38" s="24"/>
      <c r="B38" s="24"/>
      <c r="C38" s="24"/>
      <c r="D38" s="24"/>
      <c r="E38" s="23"/>
      <c r="F38" s="24"/>
      <c r="G38" s="24" t="s">
        <v>380</v>
      </c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</row>
    <row r="39" customFormat="false" ht="12.8" hidden="false" customHeight="false" outlineLevel="0" collapsed="false">
      <c r="A39" s="24"/>
      <c r="B39" s="24"/>
      <c r="C39" s="24"/>
      <c r="D39" s="24"/>
      <c r="E39" s="23"/>
      <c r="F39" s="24"/>
      <c r="G39" s="24" t="s">
        <v>381</v>
      </c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</row>
    <row r="40" customFormat="false" ht="12.8" hidden="false" customHeight="false" outlineLevel="0" collapsed="false">
      <c r="A40" s="23"/>
      <c r="B40" s="23"/>
      <c r="C40" s="23"/>
      <c r="D40" s="23"/>
      <c r="E40" s="23"/>
      <c r="F40" s="23"/>
      <c r="G40" s="23" t="s">
        <v>382</v>
      </c>
      <c r="H40" s="23"/>
      <c r="I40" s="23" t="s">
        <v>383</v>
      </c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</row>
    <row r="41" customFormat="false" ht="12.8" hidden="false" customHeight="false" outlineLevel="0" collapsed="false">
      <c r="A41" s="23" t="n">
        <f aca="false">A36+6</f>
        <v>88</v>
      </c>
      <c r="B41" s="23"/>
      <c r="C41" s="23" t="n">
        <f aca="false">$C$5-A41</f>
        <v>884</v>
      </c>
      <c r="D41" s="23"/>
      <c r="E41" s="23" t="n">
        <f aca="false">$E$5+A41</f>
        <v>3231</v>
      </c>
      <c r="F41" s="23"/>
      <c r="G41" s="23" t="s">
        <v>384</v>
      </c>
      <c r="H41" s="23"/>
      <c r="I41" s="7" t="s">
        <v>385</v>
      </c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</row>
    <row r="42" customFormat="false" ht="12.8" hidden="false" customHeight="false" outlineLevel="0" collapsed="false">
      <c r="A42" s="24"/>
      <c r="B42" s="24"/>
      <c r="C42" s="24"/>
      <c r="D42" s="24"/>
      <c r="E42" s="23"/>
      <c r="F42" s="24"/>
      <c r="G42" s="24" t="s">
        <v>386</v>
      </c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</row>
    <row r="43" customFormat="false" ht="12.8" hidden="false" customHeight="false" outlineLevel="0" collapsed="false">
      <c r="A43" s="24"/>
      <c r="B43" s="24"/>
      <c r="C43" s="24"/>
      <c r="D43" s="24"/>
      <c r="E43" s="23"/>
      <c r="F43" s="24"/>
      <c r="G43" s="24" t="s">
        <v>387</v>
      </c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</row>
    <row r="44" customFormat="false" ht="12.8" hidden="false" customHeight="false" outlineLevel="0" collapsed="false">
      <c r="A44" s="24"/>
      <c r="B44" s="24"/>
      <c r="C44" s="24"/>
      <c r="D44" s="24"/>
      <c r="E44" s="23"/>
      <c r="F44" s="24"/>
      <c r="G44" s="24" t="s">
        <v>388</v>
      </c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</row>
    <row r="45" customFormat="false" ht="22.95" hidden="false" customHeight="false" outlineLevel="0" collapsed="false">
      <c r="A45" s="19" t="n">
        <f aca="false">B36</f>
        <v>89</v>
      </c>
      <c r="B45" s="19" t="n">
        <f aca="false">A45+$H45-$H$5</f>
        <v>89</v>
      </c>
      <c r="C45" s="19" t="n">
        <f aca="false">$C$5-A45</f>
        <v>883</v>
      </c>
      <c r="D45" s="19" t="n">
        <f aca="false">$C$5-B45</f>
        <v>883</v>
      </c>
      <c r="E45" s="19" t="n">
        <f aca="false">$E$5+A45</f>
        <v>3232</v>
      </c>
      <c r="F45" s="19" t="n">
        <f aca="false">$E$5+B45</f>
        <v>3232</v>
      </c>
      <c r="G45" s="19" t="s">
        <v>389</v>
      </c>
      <c r="H45" s="19" t="n">
        <v>1</v>
      </c>
      <c r="I45" s="30" t="s">
        <v>390</v>
      </c>
      <c r="J45" s="19" t="n">
        <f aca="false">J36+H45</f>
        <v>95</v>
      </c>
      <c r="K45" s="19" t="n">
        <f aca="false">F45-$E$5</f>
        <v>89</v>
      </c>
    </row>
    <row r="46" customFormat="false" ht="12.8" hidden="false" customHeight="false" outlineLevel="0" collapsed="false">
      <c r="A46" s="24"/>
      <c r="B46" s="24"/>
      <c r="C46" s="24"/>
      <c r="D46" s="24"/>
      <c r="E46" s="23"/>
      <c r="F46" s="24"/>
      <c r="G46" s="24" t="s">
        <v>391</v>
      </c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</row>
    <row r="47" customFormat="false" ht="12.8" hidden="false" customHeight="false" outlineLevel="0" collapsed="false">
      <c r="A47" s="24"/>
      <c r="B47" s="24"/>
      <c r="C47" s="24"/>
      <c r="D47" s="24"/>
      <c r="E47" s="23"/>
      <c r="F47" s="24"/>
      <c r="G47" s="24" t="s">
        <v>392</v>
      </c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</row>
    <row r="48" customFormat="false" ht="12.8" hidden="false" customHeight="false" outlineLevel="0" collapsed="false">
      <c r="A48" s="23" t="n">
        <f aca="false">B45</f>
        <v>89</v>
      </c>
      <c r="B48" s="23"/>
      <c r="C48" s="23" t="n">
        <f aca="false">$C$5-A48</f>
        <v>883</v>
      </c>
      <c r="D48" s="23"/>
      <c r="E48" s="23" t="n">
        <f aca="false">$E$5+A48</f>
        <v>3232</v>
      </c>
      <c r="F48" s="23"/>
      <c r="G48" s="23" t="s">
        <v>393</v>
      </c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</row>
    <row r="49" customFormat="false" ht="22.95" hidden="false" customHeight="false" outlineLevel="0" collapsed="false">
      <c r="A49" s="23" t="n">
        <f aca="false">B45</f>
        <v>89</v>
      </c>
      <c r="B49" s="23"/>
      <c r="C49" s="23" t="n">
        <f aca="false">$C$5-A49</f>
        <v>883</v>
      </c>
      <c r="D49" s="23"/>
      <c r="E49" s="23" t="n">
        <f aca="false">$E$5+A49</f>
        <v>3232</v>
      </c>
      <c r="F49" s="23"/>
      <c r="G49" s="23" t="s">
        <v>394</v>
      </c>
      <c r="H49" s="23"/>
      <c r="I49" s="29" t="s">
        <v>395</v>
      </c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</row>
    <row r="50" customFormat="false" ht="12.8" hidden="false" customHeight="false" outlineLevel="0" collapsed="false">
      <c r="A50" s="28" t="n">
        <f aca="false">B45</f>
        <v>89</v>
      </c>
      <c r="B50" s="28" t="n">
        <f aca="false">A50+$H50-$H$5</f>
        <v>95</v>
      </c>
      <c r="C50" s="19" t="n">
        <f aca="false">$C$5-A50</f>
        <v>883</v>
      </c>
      <c r="D50" s="19" t="n">
        <f aca="false">$C$5-B50</f>
        <v>877</v>
      </c>
      <c r="E50" s="19" t="n">
        <f aca="false">$E$5+A50</f>
        <v>3232</v>
      </c>
      <c r="F50" s="19" t="n">
        <f aca="false">$E$5+B50</f>
        <v>3238</v>
      </c>
      <c r="G50" s="28" t="s">
        <v>396</v>
      </c>
      <c r="H50" s="28" t="n">
        <v>7</v>
      </c>
      <c r="I50" s="28" t="s">
        <v>397</v>
      </c>
      <c r="J50" s="28" t="n">
        <f aca="false">J45+H50</f>
        <v>102</v>
      </c>
      <c r="K50" s="19" t="n">
        <f aca="false">F50-$E$5</f>
        <v>95</v>
      </c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</row>
    <row r="51" customFormat="false" ht="22.95" hidden="false" customHeight="false" outlineLevel="0" collapsed="false">
      <c r="A51" s="23"/>
      <c r="B51" s="23"/>
      <c r="C51" s="23"/>
      <c r="D51" s="23"/>
      <c r="E51" s="23"/>
      <c r="F51" s="23"/>
      <c r="G51" s="23" t="s">
        <v>398</v>
      </c>
      <c r="H51" s="23"/>
      <c r="I51" s="29" t="s">
        <v>399</v>
      </c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</row>
    <row r="52" customFormat="false" ht="22.95" hidden="false" customHeight="false" outlineLevel="0" collapsed="false">
      <c r="A52" s="23"/>
      <c r="B52" s="23"/>
      <c r="C52" s="23"/>
      <c r="D52" s="23"/>
      <c r="E52" s="23"/>
      <c r="F52" s="23"/>
      <c r="G52" s="23" t="s">
        <v>400</v>
      </c>
      <c r="H52" s="23"/>
      <c r="I52" s="29" t="s">
        <v>401</v>
      </c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</row>
    <row r="53" customFormat="false" ht="12.8" hidden="false" customHeight="false" outlineLevel="0" collapsed="false">
      <c r="A53" s="23"/>
      <c r="B53" s="23"/>
      <c r="C53" s="23"/>
      <c r="D53" s="23"/>
      <c r="E53" s="23"/>
      <c r="F53" s="23"/>
      <c r="G53" s="23" t="s">
        <v>402</v>
      </c>
      <c r="H53" s="23"/>
      <c r="I53" s="23" t="s">
        <v>403</v>
      </c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</row>
    <row r="54" customFormat="false" ht="12.8" hidden="false" customHeight="false" outlineLevel="0" collapsed="false">
      <c r="A54" s="23"/>
      <c r="B54" s="23"/>
      <c r="C54" s="23"/>
      <c r="D54" s="23"/>
      <c r="E54" s="23"/>
      <c r="F54" s="23"/>
      <c r="G54" s="23" t="s">
        <v>404</v>
      </c>
      <c r="H54" s="23"/>
      <c r="I54" s="23" t="s">
        <v>405</v>
      </c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</row>
    <row r="55" customFormat="false" ht="12.8" hidden="false" customHeight="false" outlineLevel="0" collapsed="false">
      <c r="A55" s="48" t="n">
        <f aca="false">B50</f>
        <v>95</v>
      </c>
      <c r="B55" s="48" t="n">
        <f aca="false">A55+$H55-$H5</f>
        <v>134</v>
      </c>
      <c r="C55" s="48" t="n">
        <f aca="false">$C$5-A55</f>
        <v>877</v>
      </c>
      <c r="D55" s="48" t="n">
        <f aca="false">$C$5-B55</f>
        <v>838</v>
      </c>
      <c r="E55" s="48" t="n">
        <f aca="false">$E$5+A55</f>
        <v>3238</v>
      </c>
      <c r="F55" s="48" t="n">
        <f aca="false">$E$5+B55</f>
        <v>3277</v>
      </c>
      <c r="G55" s="48" t="s">
        <v>406</v>
      </c>
      <c r="H55" s="48" t="n">
        <v>40</v>
      </c>
      <c r="I55" s="48" t="s">
        <v>407</v>
      </c>
      <c r="J55" s="48" t="n">
        <f aca="false">J50+H55</f>
        <v>142</v>
      </c>
      <c r="K55" s="48" t="n">
        <f aca="false">F55-$E$5</f>
        <v>134</v>
      </c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</row>
    <row r="56" customFormat="false" ht="12.8" hidden="false" customHeight="false" outlineLevel="0" collapsed="false">
      <c r="A56" s="23"/>
      <c r="B56" s="23"/>
      <c r="C56" s="23"/>
      <c r="D56" s="23"/>
      <c r="E56" s="23"/>
      <c r="F56" s="23"/>
      <c r="G56" s="23" t="s">
        <v>408</v>
      </c>
      <c r="H56" s="23"/>
      <c r="I56" s="23" t="s">
        <v>409</v>
      </c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</row>
    <row r="57" customFormat="false" ht="12.8" hidden="false" customHeight="false" outlineLevel="0" collapsed="false">
      <c r="A57" s="23" t="n">
        <f aca="false">A55+$H57</f>
        <v>117</v>
      </c>
      <c r="B57" s="23"/>
      <c r="C57" s="23" t="n">
        <f aca="false">$C$5-A57</f>
        <v>855</v>
      </c>
      <c r="D57" s="23"/>
      <c r="E57" s="23" t="n">
        <f aca="false">$E$5+A57</f>
        <v>3260</v>
      </c>
      <c r="F57" s="23"/>
      <c r="G57" s="23" t="s">
        <v>410</v>
      </c>
      <c r="H57" s="23" t="n">
        <v>22</v>
      </c>
      <c r="I57" s="23" t="s">
        <v>411</v>
      </c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</row>
    <row r="58" customFormat="false" ht="12.8" hidden="false" customHeight="false" outlineLevel="0" collapsed="false">
      <c r="A58" s="23" t="n">
        <f aca="false">A55+$H58</f>
        <v>131</v>
      </c>
      <c r="B58" s="23"/>
      <c r="C58" s="23" t="n">
        <f aca="false">$C$5-A58</f>
        <v>841</v>
      </c>
      <c r="D58" s="23"/>
      <c r="E58" s="23" t="n">
        <f aca="false">$E$5+A58</f>
        <v>3274</v>
      </c>
      <c r="F58" s="23"/>
      <c r="G58" s="23" t="s">
        <v>412</v>
      </c>
      <c r="H58" s="23" t="n">
        <v>36</v>
      </c>
      <c r="I58" s="23" t="s">
        <v>413</v>
      </c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</row>
    <row r="59" customFormat="false" ht="22.95" hidden="false" customHeight="false" outlineLevel="0" collapsed="false">
      <c r="A59" s="48" t="n">
        <f aca="false">A55+37</f>
        <v>132</v>
      </c>
      <c r="B59" s="48" t="n">
        <f aca="false">A59+$H59-$H5</f>
        <v>160</v>
      </c>
      <c r="C59" s="48" t="n">
        <f aca="false">$C$5-A59</f>
        <v>840</v>
      </c>
      <c r="D59" s="48" t="n">
        <f aca="false">$C$5-B59</f>
        <v>812</v>
      </c>
      <c r="E59" s="48" t="n">
        <f aca="false">$E$5+A59</f>
        <v>3275</v>
      </c>
      <c r="F59" s="48" t="n">
        <f aca="false">$E$5+B59</f>
        <v>3303</v>
      </c>
      <c r="G59" s="48" t="s">
        <v>414</v>
      </c>
      <c r="H59" s="48" t="n">
        <v>29</v>
      </c>
      <c r="I59" s="49" t="s">
        <v>415</v>
      </c>
      <c r="J59" s="48" t="n">
        <f aca="false">J55+H59</f>
        <v>171</v>
      </c>
      <c r="K59" s="48" t="n">
        <f aca="false">F59-$E$5</f>
        <v>160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</row>
    <row r="60" customFormat="false" ht="12.8" hidden="false" customHeight="false" outlineLevel="0" collapsed="false">
      <c r="A60" s="24"/>
      <c r="B60" s="24"/>
      <c r="C60" s="24"/>
      <c r="D60" s="24"/>
      <c r="E60" s="23"/>
      <c r="F60" s="24"/>
      <c r="G60" s="24" t="s">
        <v>416</v>
      </c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</row>
    <row r="61" customFormat="false" ht="12.8" hidden="false" customHeight="false" outlineLevel="0" collapsed="false">
      <c r="A61" s="24"/>
      <c r="B61" s="24"/>
      <c r="C61" s="24"/>
      <c r="D61" s="24"/>
      <c r="E61" s="23"/>
      <c r="F61" s="24"/>
      <c r="G61" s="24" t="s">
        <v>417</v>
      </c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</row>
    <row r="62" customFormat="false" ht="12.8" hidden="false" customHeight="false" outlineLevel="0" collapsed="false">
      <c r="A62" s="23"/>
      <c r="B62" s="23"/>
      <c r="C62" s="23"/>
      <c r="D62" s="23"/>
      <c r="E62" s="23"/>
      <c r="F62" s="23"/>
      <c r="G62" s="23" t="s">
        <v>418</v>
      </c>
      <c r="H62" s="23"/>
      <c r="I62" s="23" t="s">
        <v>419</v>
      </c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</row>
    <row r="63" customFormat="false" ht="22.95" hidden="false" customHeight="false" outlineLevel="0" collapsed="false">
      <c r="A63" s="23"/>
      <c r="B63" s="23"/>
      <c r="C63" s="23"/>
      <c r="D63" s="23"/>
      <c r="E63" s="23"/>
      <c r="F63" s="23"/>
      <c r="G63" s="23" t="s">
        <v>420</v>
      </c>
      <c r="H63" s="23"/>
      <c r="I63" s="29" t="s">
        <v>421</v>
      </c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</row>
    <row r="64" customFormat="false" ht="22.95" hidden="false" customHeight="false" outlineLevel="0" collapsed="false">
      <c r="A64" s="23" t="n">
        <f aca="false">'Könige Nordreich'!B52+15</f>
        <v>161</v>
      </c>
      <c r="B64" s="23"/>
      <c r="C64" s="23" t="n">
        <f aca="false">$C$5-A64</f>
        <v>811</v>
      </c>
      <c r="D64" s="23"/>
      <c r="E64" s="23" t="n">
        <f aca="false">$E$5+A64</f>
        <v>3304</v>
      </c>
      <c r="F64" s="23"/>
      <c r="G64" s="29" t="s">
        <v>422</v>
      </c>
      <c r="H64" s="23"/>
      <c r="I64" s="29" t="s">
        <v>423</v>
      </c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</row>
    <row r="65" customFormat="false" ht="12.8" hidden="false" customHeight="false" outlineLevel="0" collapsed="false">
      <c r="A65" s="23" t="n">
        <f aca="false">A59+$H65</f>
        <v>146</v>
      </c>
      <c r="B65" s="23"/>
      <c r="C65" s="23" t="n">
        <f aca="false">$C$5-A65</f>
        <v>826</v>
      </c>
      <c r="D65" s="23" t="n">
        <f aca="false">$C$5-B65</f>
        <v>972</v>
      </c>
      <c r="E65" s="23" t="n">
        <f aca="false">$E$5+A65</f>
        <v>3289</v>
      </c>
      <c r="F65" s="23"/>
      <c r="G65" s="23" t="s">
        <v>424</v>
      </c>
      <c r="H65" s="23" t="n">
        <v>14</v>
      </c>
      <c r="I65" s="23" t="s">
        <v>425</v>
      </c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</row>
    <row r="66" customFormat="false" ht="12.8" hidden="false" customHeight="false" outlineLevel="0" collapsed="false">
      <c r="A66" s="28" t="n">
        <f aca="false">B59</f>
        <v>160</v>
      </c>
      <c r="B66" s="28" t="n">
        <f aca="false">A68</f>
        <v>172</v>
      </c>
      <c r="C66" s="19" t="n">
        <f aca="false">$C$5-A66</f>
        <v>812</v>
      </c>
      <c r="D66" s="19" t="n">
        <f aca="false">$C$5-B66</f>
        <v>800</v>
      </c>
      <c r="E66" s="19" t="n">
        <f aca="false">$E$5+A66</f>
        <v>3303</v>
      </c>
      <c r="F66" s="19" t="n">
        <f aca="false">$E$5+B66</f>
        <v>3315</v>
      </c>
      <c r="G66" s="28" t="str">
        <f aca="false">CONCATENATE(B66-A66," Jahre lang keine Regierung evtl. mit Regent")</f>
        <v>12 Jahre lang keine Regierung evtl. mit Regent</v>
      </c>
      <c r="H66" s="28"/>
      <c r="J66" s="28" t="n">
        <f aca="false">J59+H66</f>
        <v>171</v>
      </c>
      <c r="K66" s="28" t="n">
        <f aca="false">F66-$E$5</f>
        <v>172</v>
      </c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</row>
    <row r="67" customFormat="false" ht="12.8" hidden="false" customHeight="false" outlineLevel="0" collapsed="false">
      <c r="A67" s="24"/>
      <c r="B67" s="24"/>
      <c r="C67" s="24"/>
      <c r="D67" s="24"/>
      <c r="E67" s="23"/>
      <c r="F67" s="23"/>
      <c r="G67" s="24" t="str">
        <f aca="false">CONCATENATE("Asarja war 4 Jahre alt, als sein Vater starb (=",D59+4," geboren)")</f>
        <v>Asarja war 4 Jahre alt, als sein Vater starb (=816 geboren)</v>
      </c>
      <c r="H67" s="24"/>
      <c r="I67" s="24" t="s">
        <v>426</v>
      </c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</row>
    <row r="68" customFormat="false" ht="12.8" hidden="false" customHeight="false" outlineLevel="0" collapsed="false">
      <c r="A68" s="48" t="n">
        <f aca="false">A59+40</f>
        <v>172</v>
      </c>
      <c r="B68" s="48" t="n">
        <f aca="false">A68+$H68-$H5</f>
        <v>223</v>
      </c>
      <c r="C68" s="48" t="n">
        <f aca="false">$C$5-A68</f>
        <v>800</v>
      </c>
      <c r="D68" s="48" t="n">
        <f aca="false">$C$5-B68</f>
        <v>749</v>
      </c>
      <c r="E68" s="48" t="n">
        <f aca="false">$E$5+A68</f>
        <v>3315</v>
      </c>
      <c r="F68" s="48" t="n">
        <f aca="false">$E$5+B68</f>
        <v>3366</v>
      </c>
      <c r="G68" s="48" t="s">
        <v>427</v>
      </c>
      <c r="H68" s="48" t="n">
        <v>52</v>
      </c>
      <c r="I68" s="48" t="s">
        <v>426</v>
      </c>
      <c r="J68" s="48" t="n">
        <f aca="false">J66+H68</f>
        <v>223</v>
      </c>
      <c r="K68" s="48" t="n">
        <f aca="false">F68-$E$5</f>
        <v>223</v>
      </c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</row>
    <row r="69" customFormat="false" ht="12.8" hidden="false" customHeight="false" outlineLevel="0" collapsed="false">
      <c r="A69" s="24"/>
      <c r="B69" s="24"/>
      <c r="C69" s="24"/>
      <c r="D69" s="24"/>
      <c r="E69" s="23"/>
      <c r="F69" s="24"/>
      <c r="G69" s="24" t="s">
        <v>428</v>
      </c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</row>
    <row r="70" customFormat="false" ht="12.8" hidden="false" customHeight="false" outlineLevel="0" collapsed="false">
      <c r="A70" s="24"/>
      <c r="B70" s="24"/>
      <c r="C70" s="24"/>
      <c r="D70" s="24"/>
      <c r="E70" s="23"/>
      <c r="F70" s="24"/>
      <c r="G70" s="24" t="s">
        <v>429</v>
      </c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</row>
    <row r="71" customFormat="false" ht="12.8" hidden="false" customHeight="false" outlineLevel="0" collapsed="false">
      <c r="A71" s="24"/>
      <c r="B71" s="24"/>
      <c r="C71" s="24"/>
      <c r="D71" s="24"/>
      <c r="E71" s="23"/>
      <c r="F71" s="24"/>
      <c r="G71" s="24" t="s">
        <v>430</v>
      </c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</row>
    <row r="72" customFormat="false" ht="12.8" hidden="false" customHeight="false" outlineLevel="0" collapsed="false">
      <c r="A72" s="23"/>
      <c r="B72" s="23"/>
      <c r="C72" s="23"/>
      <c r="D72" s="23"/>
      <c r="E72" s="23"/>
      <c r="F72" s="23"/>
      <c r="G72" s="23" t="s">
        <v>431</v>
      </c>
      <c r="H72" s="23"/>
      <c r="I72" s="23" t="s">
        <v>432</v>
      </c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</row>
    <row r="73" customFormat="false" ht="12.8" hidden="false" customHeight="false" outlineLevel="0" collapsed="false">
      <c r="A73" s="23"/>
      <c r="B73" s="23"/>
      <c r="C73" s="23"/>
      <c r="D73" s="23"/>
      <c r="E73" s="23"/>
      <c r="F73" s="23"/>
      <c r="G73" s="23" t="s">
        <v>433</v>
      </c>
      <c r="H73" s="23"/>
      <c r="I73" s="23" t="s">
        <v>434</v>
      </c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</row>
    <row r="74" customFormat="false" ht="12.8" hidden="false" customHeight="false" outlineLevel="0" collapsed="false">
      <c r="A74" s="23" t="n">
        <f aca="false">A$68+$H74</f>
        <v>209</v>
      </c>
      <c r="B74" s="23"/>
      <c r="C74" s="23" t="n">
        <f aca="false">$C$5-A74</f>
        <v>763</v>
      </c>
      <c r="D74" s="23"/>
      <c r="E74" s="23" t="n">
        <f aca="false">$E$5+A74</f>
        <v>3352</v>
      </c>
      <c r="F74" s="23"/>
      <c r="G74" s="23" t="s">
        <v>435</v>
      </c>
      <c r="H74" s="23" t="n">
        <v>37</v>
      </c>
      <c r="I74" s="23" t="s">
        <v>436</v>
      </c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</row>
    <row r="75" customFormat="false" ht="12.8" hidden="false" customHeight="false" outlineLevel="0" collapsed="false">
      <c r="A75" s="23" t="n">
        <f aca="false">A$68+$H75</f>
        <v>210</v>
      </c>
      <c r="B75" s="23"/>
      <c r="C75" s="23" t="n">
        <f aca="false">$C$5-A75</f>
        <v>762</v>
      </c>
      <c r="D75" s="23"/>
      <c r="E75" s="23" t="n">
        <f aca="false">$E$5+A75</f>
        <v>3353</v>
      </c>
      <c r="F75" s="23"/>
      <c r="G75" s="23" t="s">
        <v>437</v>
      </c>
      <c r="H75" s="23" t="n">
        <v>38</v>
      </c>
      <c r="I75" s="23" t="s">
        <v>438</v>
      </c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</row>
    <row r="76" customFormat="false" ht="12.8" hidden="false" customHeight="false" outlineLevel="0" collapsed="false">
      <c r="A76" s="23" t="n">
        <f aca="false">A$68+$H76</f>
        <v>210</v>
      </c>
      <c r="B76" s="23"/>
      <c r="C76" s="23" t="n">
        <f aca="false">$C$5-A76</f>
        <v>762</v>
      </c>
      <c r="D76" s="23"/>
      <c r="E76" s="23" t="n">
        <f aca="false">$E$5+A76</f>
        <v>3353</v>
      </c>
      <c r="F76" s="23"/>
      <c r="G76" s="23" t="s">
        <v>439</v>
      </c>
      <c r="H76" s="23" t="n">
        <v>38</v>
      </c>
      <c r="I76" s="23" t="s">
        <v>440</v>
      </c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</row>
    <row r="77" customFormat="false" ht="12.8" hidden="false" customHeight="false" outlineLevel="0" collapsed="false">
      <c r="A77" s="23" t="n">
        <f aca="false">A$68+$H77</f>
        <v>221</v>
      </c>
      <c r="B77" s="23"/>
      <c r="C77" s="23" t="n">
        <f aca="false">$C$5-A77</f>
        <v>751</v>
      </c>
      <c r="D77" s="23"/>
      <c r="E77" s="23" t="n">
        <f aca="false">$E$5+A77</f>
        <v>3364</v>
      </c>
      <c r="F77" s="23"/>
      <c r="G77" s="23" t="s">
        <v>441</v>
      </c>
      <c r="H77" s="23" t="n">
        <v>49</v>
      </c>
      <c r="I77" s="23" t="s">
        <v>442</v>
      </c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</row>
    <row r="78" customFormat="false" ht="12.8" hidden="false" customHeight="false" outlineLevel="0" collapsed="false">
      <c r="A78" s="23" t="n">
        <f aca="false">A$68+$H78</f>
        <v>223</v>
      </c>
      <c r="B78" s="23"/>
      <c r="C78" s="23" t="n">
        <f aca="false">$C$5-A78</f>
        <v>749</v>
      </c>
      <c r="D78" s="23"/>
      <c r="E78" s="23" t="n">
        <f aca="false">$E$5+A78</f>
        <v>3366</v>
      </c>
      <c r="F78" s="23"/>
      <c r="G78" s="23" t="s">
        <v>443</v>
      </c>
      <c r="H78" s="23" t="n">
        <v>51</v>
      </c>
      <c r="I78" s="23" t="s">
        <v>444</v>
      </c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</row>
    <row r="79" customFormat="false" ht="22.95" hidden="false" customHeight="false" outlineLevel="0" collapsed="false">
      <c r="A79" s="48" t="n">
        <f aca="false">A68+52</f>
        <v>224</v>
      </c>
      <c r="B79" s="48" t="n">
        <f aca="false">A79+$H79-$H$5</f>
        <v>239</v>
      </c>
      <c r="C79" s="48" t="n">
        <f aca="false">$C$5-A79</f>
        <v>748</v>
      </c>
      <c r="D79" s="48" t="n">
        <f aca="false">$C$5-B79</f>
        <v>733</v>
      </c>
      <c r="E79" s="48" t="n">
        <f aca="false">$E$5+A79</f>
        <v>3367</v>
      </c>
      <c r="F79" s="48" t="n">
        <f aca="false">$E$5+B79</f>
        <v>3382</v>
      </c>
      <c r="G79" s="48" t="s">
        <v>445</v>
      </c>
      <c r="H79" s="48" t="n">
        <v>16</v>
      </c>
      <c r="I79" s="49" t="s">
        <v>446</v>
      </c>
      <c r="J79" s="48" t="n">
        <f aca="false">J68+H79</f>
        <v>239</v>
      </c>
      <c r="K79" s="48" t="n">
        <f aca="false">F79-$E$5</f>
        <v>239</v>
      </c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</row>
    <row r="80" customFormat="false" ht="12.8" hidden="false" customHeight="false" outlineLevel="0" collapsed="false">
      <c r="A80" s="52"/>
      <c r="B80" s="52"/>
      <c r="C80" s="24"/>
      <c r="D80" s="24"/>
      <c r="E80" s="23"/>
      <c r="F80" s="52"/>
      <c r="G80" s="52" t="s">
        <v>447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</row>
    <row r="81" customFormat="false" ht="12.8" hidden="false" customHeight="false" outlineLevel="0" collapsed="false">
      <c r="A81" s="52"/>
      <c r="B81" s="52"/>
      <c r="C81" s="24"/>
      <c r="D81" s="24"/>
      <c r="E81" s="23"/>
      <c r="F81" s="52"/>
      <c r="G81" s="52" t="s">
        <v>448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</row>
    <row r="82" customFormat="false" ht="12.8" hidden="false" customHeight="false" outlineLevel="0" collapsed="false">
      <c r="A82" s="52"/>
      <c r="B82" s="52"/>
      <c r="C82" s="24"/>
      <c r="D82" s="24"/>
      <c r="E82" s="23"/>
      <c r="F82" s="52"/>
      <c r="G82" s="52" t="s">
        <v>449</v>
      </c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</row>
    <row r="83" customFormat="false" ht="12.8" hidden="false" customHeight="false" outlineLevel="0" collapsed="false">
      <c r="A83" s="28" t="n">
        <f aca="false">A79+8</f>
        <v>232</v>
      </c>
      <c r="B83" s="28"/>
      <c r="C83" s="19" t="n">
        <f aca="false">$C$5-A83</f>
        <v>740</v>
      </c>
      <c r="E83" s="19" t="n">
        <f aca="false">$E$5+A83</f>
        <v>3375</v>
      </c>
      <c r="F83" s="28"/>
      <c r="G83" s="28" t="s">
        <v>450</v>
      </c>
      <c r="H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</row>
    <row r="84" customFormat="false" ht="12.8" hidden="false" customHeight="false" outlineLevel="0" collapsed="false">
      <c r="A84" s="24"/>
      <c r="B84" s="24"/>
      <c r="C84" s="24"/>
      <c r="D84" s="24"/>
      <c r="E84" s="23"/>
      <c r="F84" s="24"/>
      <c r="G84" s="24" t="s">
        <v>451</v>
      </c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</row>
    <row r="85" customFormat="false" ht="12.8" hidden="false" customHeight="false" outlineLevel="0" collapsed="false">
      <c r="A85" s="24"/>
      <c r="B85" s="24"/>
      <c r="C85" s="24"/>
      <c r="D85" s="24"/>
      <c r="E85" s="23"/>
      <c r="F85" s="24"/>
      <c r="G85" s="24" t="s">
        <v>452</v>
      </c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</row>
    <row r="86" customFormat="false" ht="22.95" hidden="false" customHeight="false" outlineLevel="0" collapsed="false">
      <c r="A86" s="28" t="n">
        <f aca="false">A79+15</f>
        <v>239</v>
      </c>
      <c r="B86" s="28" t="n">
        <f aca="false">A86+$H86-$H$5</f>
        <v>254</v>
      </c>
      <c r="C86" s="19" t="n">
        <f aca="false">$C$5-A86</f>
        <v>733</v>
      </c>
      <c r="D86" s="19" t="n">
        <f aca="false">$C$5-B86</f>
        <v>718</v>
      </c>
      <c r="E86" s="19" t="n">
        <f aca="false">$E$5+A86</f>
        <v>3382</v>
      </c>
      <c r="F86" s="19" t="n">
        <f aca="false">$E$5+B86</f>
        <v>3397</v>
      </c>
      <c r="G86" s="28" t="s">
        <v>453</v>
      </c>
      <c r="H86" s="28" t="n">
        <v>16</v>
      </c>
      <c r="I86" s="30" t="s">
        <v>454</v>
      </c>
      <c r="J86" s="28" t="n">
        <f aca="false">J79+H86</f>
        <v>255</v>
      </c>
      <c r="K86" s="19" t="n">
        <f aca="false">F86-$E$5</f>
        <v>254</v>
      </c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</row>
    <row r="87" customFormat="false" ht="12.8" hidden="false" customHeight="false" outlineLevel="0" collapsed="false">
      <c r="A87" s="24"/>
      <c r="B87" s="24"/>
      <c r="C87" s="24"/>
      <c r="D87" s="24"/>
      <c r="E87" s="23"/>
      <c r="F87" s="24"/>
      <c r="G87" s="24" t="s">
        <v>455</v>
      </c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</row>
    <row r="88" customFormat="false" ht="12.8" hidden="false" customHeight="false" outlineLevel="0" collapsed="false">
      <c r="A88" s="24"/>
      <c r="B88" s="24"/>
      <c r="C88" s="24"/>
      <c r="D88" s="24"/>
      <c r="E88" s="23"/>
      <c r="F88" s="24"/>
      <c r="G88" s="24" t="s">
        <v>456</v>
      </c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</row>
    <row r="89" customFormat="false" ht="12.8" hidden="false" customHeight="false" outlineLevel="0" collapsed="false">
      <c r="A89" s="23"/>
      <c r="B89" s="23"/>
      <c r="C89" s="23"/>
      <c r="D89" s="23"/>
      <c r="E89" s="23"/>
      <c r="F89" s="23"/>
      <c r="G89" s="23" t="s">
        <v>457</v>
      </c>
      <c r="H89" s="23"/>
      <c r="I89" s="23" t="s">
        <v>458</v>
      </c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</row>
    <row r="90" customFormat="false" ht="12.8" hidden="false" customHeight="false" outlineLevel="0" collapsed="false">
      <c r="A90" s="23" t="n">
        <f aca="false">A79+$H90</f>
        <v>243</v>
      </c>
      <c r="B90" s="23"/>
      <c r="C90" s="23" t="n">
        <f aca="false">$C$5-A90</f>
        <v>729</v>
      </c>
      <c r="D90" s="23" t="n">
        <f aca="false">$C$5-B90</f>
        <v>972</v>
      </c>
      <c r="E90" s="23" t="n">
        <f aca="false">$E$5+A90</f>
        <v>3386</v>
      </c>
      <c r="F90" s="23"/>
      <c r="G90" s="23" t="s">
        <v>459</v>
      </c>
      <c r="H90" s="23" t="n">
        <v>19</v>
      </c>
      <c r="I90" s="23" t="s">
        <v>460</v>
      </c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</row>
    <row r="91" customFormat="false" ht="12.8" hidden="false" customHeight="false" outlineLevel="0" collapsed="false">
      <c r="A91" s="23" t="n">
        <f aca="false">A83+$H91</f>
        <v>243</v>
      </c>
      <c r="B91" s="23"/>
      <c r="C91" s="23" t="n">
        <f aca="false">$C$5-A91</f>
        <v>729</v>
      </c>
      <c r="D91" s="23" t="n">
        <f aca="false">$C$5-B91</f>
        <v>972</v>
      </c>
      <c r="E91" s="23" t="n">
        <f aca="false">$E$5+A91</f>
        <v>3386</v>
      </c>
      <c r="F91" s="23"/>
      <c r="G91" s="23" t="s">
        <v>461</v>
      </c>
      <c r="H91" s="23" t="n">
        <v>11</v>
      </c>
      <c r="I91" s="23" t="s">
        <v>462</v>
      </c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</row>
    <row r="92" customFormat="false" ht="22.95" hidden="false" customHeight="false" outlineLevel="0" collapsed="false">
      <c r="A92" s="48" t="n">
        <f aca="false">A83+14</f>
        <v>246</v>
      </c>
      <c r="B92" s="48" t="n">
        <f aca="false">A92+$H92</f>
        <v>275</v>
      </c>
      <c r="C92" s="48" t="n">
        <f aca="false">$C$5-A92</f>
        <v>726</v>
      </c>
      <c r="D92" s="48" t="n">
        <f aca="false">$C$5-B92</f>
        <v>697</v>
      </c>
      <c r="E92" s="48" t="n">
        <f aca="false">$E$5+A92</f>
        <v>3389</v>
      </c>
      <c r="F92" s="48" t="n">
        <f aca="false">$E$5+B92</f>
        <v>3418</v>
      </c>
      <c r="G92" s="48" t="s">
        <v>463</v>
      </c>
      <c r="H92" s="48" t="n">
        <v>29</v>
      </c>
      <c r="I92" s="49" t="s">
        <v>464</v>
      </c>
      <c r="J92" s="48" t="n">
        <f aca="false">J86+H92</f>
        <v>284</v>
      </c>
      <c r="K92" s="48" t="n">
        <f aca="false">F92-$E$5</f>
        <v>275</v>
      </c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</row>
    <row r="93" customFormat="false" ht="12.8" hidden="false" customHeight="false" outlineLevel="0" collapsed="false">
      <c r="A93" s="24"/>
      <c r="B93" s="24"/>
      <c r="C93" s="24"/>
      <c r="D93" s="24"/>
      <c r="E93" s="23"/>
      <c r="F93" s="24"/>
      <c r="G93" s="24" t="s">
        <v>465</v>
      </c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</row>
    <row r="94" customFormat="false" ht="12.8" hidden="false" customHeight="false" outlineLevel="0" collapsed="false">
      <c r="A94" s="24"/>
      <c r="B94" s="24"/>
      <c r="C94" s="24"/>
      <c r="D94" s="24"/>
      <c r="E94" s="23"/>
      <c r="F94" s="24"/>
      <c r="G94" s="24" t="s">
        <v>466</v>
      </c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</row>
    <row r="95" customFormat="false" ht="12.8" hidden="false" customHeight="false" outlineLevel="0" collapsed="false">
      <c r="A95" s="24"/>
      <c r="B95" s="24"/>
      <c r="C95" s="24"/>
      <c r="D95" s="24"/>
      <c r="E95" s="23"/>
      <c r="F95" s="24"/>
      <c r="G95" s="24" t="s">
        <v>467</v>
      </c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</row>
    <row r="96" customFormat="false" ht="12.8" hidden="false" customHeight="false" outlineLevel="0" collapsed="false">
      <c r="A96" s="24"/>
      <c r="B96" s="24"/>
      <c r="C96" s="24"/>
      <c r="D96" s="24"/>
      <c r="E96" s="23"/>
      <c r="F96" s="24"/>
      <c r="G96" s="24" t="s">
        <v>468</v>
      </c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</row>
    <row r="97" customFormat="false" ht="12.8" hidden="false" customHeight="false" outlineLevel="0" collapsed="false">
      <c r="A97" s="24"/>
      <c r="B97" s="24"/>
      <c r="C97" s="24"/>
      <c r="D97" s="24"/>
      <c r="E97" s="23"/>
      <c r="F97" s="24"/>
      <c r="G97" s="24" t="s">
        <v>469</v>
      </c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</row>
    <row r="98" customFormat="false" ht="22.95" hidden="false" customHeight="false" outlineLevel="0" collapsed="false">
      <c r="A98" s="23"/>
      <c r="B98" s="23"/>
      <c r="C98" s="23"/>
      <c r="D98" s="23"/>
      <c r="E98" s="23"/>
      <c r="F98" s="23"/>
      <c r="G98" s="23" t="s">
        <v>470</v>
      </c>
      <c r="H98" s="23"/>
      <c r="I98" s="29" t="s">
        <v>471</v>
      </c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</row>
    <row r="99" customFormat="false" ht="12.8" hidden="false" customHeight="false" outlineLevel="0" collapsed="false">
      <c r="A99" s="26" t="n">
        <f aca="false">A$92+$H99</f>
        <v>251</v>
      </c>
      <c r="B99" s="26"/>
      <c r="C99" s="26" t="n">
        <f aca="false">$C$5-A99</f>
        <v>721</v>
      </c>
      <c r="D99" s="26" t="n">
        <f aca="false">$C$5-B99</f>
        <v>972</v>
      </c>
      <c r="E99" s="26" t="n">
        <f aca="false">$E$5+A99</f>
        <v>3394</v>
      </c>
      <c r="F99" s="26"/>
      <c r="G99" s="26" t="s">
        <v>472</v>
      </c>
      <c r="H99" s="26" t="n">
        <v>5</v>
      </c>
      <c r="I99" s="26" t="s">
        <v>473</v>
      </c>
      <c r="J99" s="26" t="n">
        <f aca="false">J92+H99</f>
        <v>289</v>
      </c>
      <c r="K99" s="26" t="n">
        <f aca="false">E99-$E$5</f>
        <v>251</v>
      </c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</row>
    <row r="100" customFormat="false" ht="12.8" hidden="false" customHeight="false" outlineLevel="0" collapsed="false">
      <c r="A100" s="24"/>
      <c r="B100" s="24"/>
      <c r="C100" s="24"/>
      <c r="D100" s="24"/>
      <c r="E100" s="23"/>
      <c r="F100" s="24"/>
      <c r="G100" s="24" t="s">
        <v>474</v>
      </c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</row>
    <row r="101" customFormat="false" ht="33.9" hidden="false" customHeight="false" outlineLevel="0" collapsed="false">
      <c r="A101" s="23" t="n">
        <f aca="false">A$92+$H101</f>
        <v>259</v>
      </c>
      <c r="B101" s="23"/>
      <c r="C101" s="23" t="n">
        <f aca="false">$C$5-A101</f>
        <v>713</v>
      </c>
      <c r="D101" s="23"/>
      <c r="E101" s="23" t="n">
        <f aca="false">$E$5+A101</f>
        <v>3402</v>
      </c>
      <c r="F101" s="23"/>
      <c r="G101" s="23" t="s">
        <v>475</v>
      </c>
      <c r="H101" s="23" t="n">
        <v>13</v>
      </c>
      <c r="I101" s="29" t="s">
        <v>476</v>
      </c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</row>
    <row r="102" customFormat="false" ht="12.8" hidden="false" customHeight="false" outlineLevel="0" collapsed="false">
      <c r="A102" s="19" t="n">
        <f aca="false">B92</f>
        <v>275</v>
      </c>
      <c r="B102" s="19" t="n">
        <f aca="false">A102+$H102</f>
        <v>330</v>
      </c>
      <c r="C102" s="19" t="n">
        <f aca="false">$C$5-A102</f>
        <v>697</v>
      </c>
      <c r="D102" s="19" t="n">
        <f aca="false">$C$5-B102</f>
        <v>642</v>
      </c>
      <c r="E102" s="19" t="n">
        <f aca="false">$E$5+A102</f>
        <v>3418</v>
      </c>
      <c r="F102" s="19" t="n">
        <f aca="false">$E$5+B102</f>
        <v>3473</v>
      </c>
      <c r="G102" s="19" t="s">
        <v>213</v>
      </c>
      <c r="H102" s="19" t="n">
        <v>55</v>
      </c>
      <c r="I102" s="28" t="s">
        <v>477</v>
      </c>
      <c r="J102" s="19" t="n">
        <f aca="false">J92+H102</f>
        <v>339</v>
      </c>
      <c r="K102" s="19" t="n">
        <f aca="false">F102-$E$5</f>
        <v>330</v>
      </c>
    </row>
    <row r="103" customFormat="false" ht="12.8" hidden="false" customHeight="false" outlineLevel="0" collapsed="false">
      <c r="A103" s="24"/>
      <c r="B103" s="24"/>
      <c r="C103" s="24"/>
      <c r="D103" s="24"/>
      <c r="E103" s="23"/>
      <c r="F103" s="24"/>
      <c r="G103" s="24" t="s">
        <v>478</v>
      </c>
      <c r="H103" s="24"/>
      <c r="I103" s="24" t="s">
        <v>479</v>
      </c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</row>
    <row r="104" customFormat="false" ht="12.8" hidden="false" customHeight="false" outlineLevel="0" collapsed="false">
      <c r="A104" s="23"/>
      <c r="B104" s="23"/>
      <c r="C104" s="23"/>
      <c r="D104" s="23"/>
      <c r="E104" s="23"/>
      <c r="F104" s="23"/>
      <c r="G104" s="23" t="s">
        <v>480</v>
      </c>
      <c r="H104" s="23"/>
      <c r="I104" s="23" t="s">
        <v>481</v>
      </c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</row>
    <row r="105" customFormat="false" ht="12.8" hidden="false" customHeight="false" outlineLevel="0" collapsed="false">
      <c r="A105" s="23"/>
      <c r="B105" s="23"/>
      <c r="C105" s="23"/>
      <c r="D105" s="23"/>
      <c r="E105" s="23"/>
      <c r="F105" s="23"/>
      <c r="G105" s="23" t="s">
        <v>482</v>
      </c>
      <c r="H105" s="23"/>
      <c r="I105" s="23" t="s">
        <v>483</v>
      </c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</row>
    <row r="106" customFormat="false" ht="12.8" hidden="false" customHeight="false" outlineLevel="0" collapsed="false">
      <c r="A106" s="23"/>
      <c r="B106" s="23"/>
      <c r="C106" s="23" t="n">
        <v>681</v>
      </c>
      <c r="D106" s="23"/>
      <c r="E106" s="23"/>
      <c r="F106" s="23"/>
      <c r="G106" s="23" t="s">
        <v>484</v>
      </c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</row>
    <row r="107" customFormat="false" ht="12.8" hidden="false" customHeight="false" outlineLevel="0" collapsed="false">
      <c r="A107" s="19" t="n">
        <f aca="false">B102</f>
        <v>330</v>
      </c>
      <c r="B107" s="19" t="n">
        <f aca="false">A107+$H107</f>
        <v>332</v>
      </c>
      <c r="C107" s="19" t="n">
        <f aca="false">$C$5-A107</f>
        <v>642</v>
      </c>
      <c r="D107" s="19" t="n">
        <f aca="false">$C$5-B107</f>
        <v>640</v>
      </c>
      <c r="E107" s="19" t="n">
        <f aca="false">$E$5+A107</f>
        <v>3473</v>
      </c>
      <c r="F107" s="19" t="n">
        <f aca="false">$E$5+B107</f>
        <v>3475</v>
      </c>
      <c r="G107" s="19" t="s">
        <v>485</v>
      </c>
      <c r="H107" s="19" t="n">
        <v>2</v>
      </c>
      <c r="I107" s="28" t="s">
        <v>486</v>
      </c>
      <c r="J107" s="19" t="n">
        <f aca="false">J102+H107</f>
        <v>341</v>
      </c>
      <c r="K107" s="19" t="n">
        <f aca="false">F107-$E$5</f>
        <v>332</v>
      </c>
    </row>
    <row r="108" customFormat="false" ht="12.8" hidden="false" customHeight="false" outlineLevel="0" collapsed="false">
      <c r="A108" s="48" t="n">
        <f aca="false">B107</f>
        <v>332</v>
      </c>
      <c r="B108" s="48" t="n">
        <f aca="false">A108+$H108</f>
        <v>363</v>
      </c>
      <c r="C108" s="48" t="n">
        <f aca="false">$C$5-A108</f>
        <v>640</v>
      </c>
      <c r="D108" s="48" t="n">
        <f aca="false">$C$5-B108</f>
        <v>609</v>
      </c>
      <c r="E108" s="48" t="n">
        <f aca="false">$E$5+A108</f>
        <v>3475</v>
      </c>
      <c r="F108" s="48" t="n">
        <f aca="false">$E$5+B108</f>
        <v>3506</v>
      </c>
      <c r="G108" s="48" t="s">
        <v>487</v>
      </c>
      <c r="H108" s="48" t="n">
        <v>31</v>
      </c>
      <c r="I108" s="48" t="s">
        <v>488</v>
      </c>
      <c r="J108" s="48" t="n">
        <f aca="false">J107+H108</f>
        <v>372</v>
      </c>
      <c r="K108" s="48" t="n">
        <f aca="false">F108-$E$5</f>
        <v>363</v>
      </c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48"/>
    </row>
    <row r="109" customFormat="false" ht="12.8" hidden="false" customHeight="false" outlineLevel="0" collapsed="false">
      <c r="A109" s="23"/>
      <c r="B109" s="23"/>
      <c r="C109" s="23"/>
      <c r="D109" s="23"/>
      <c r="E109" s="23"/>
      <c r="F109" s="23"/>
      <c r="G109" s="23" t="s">
        <v>489</v>
      </c>
      <c r="H109" s="23"/>
      <c r="I109" s="23" t="s">
        <v>490</v>
      </c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</row>
    <row r="110" customFormat="false" ht="12.8" hidden="false" customHeight="false" outlineLevel="0" collapsed="false">
      <c r="A110" s="23" t="n">
        <f aca="false">A108+$H110</f>
        <v>345</v>
      </c>
      <c r="B110" s="23"/>
      <c r="C110" s="23" t="n">
        <f aca="false">$C$5-A110</f>
        <v>627</v>
      </c>
      <c r="D110" s="23"/>
      <c r="E110" s="23" t="n">
        <f aca="false">$E$5+A110</f>
        <v>3488</v>
      </c>
      <c r="F110" s="23"/>
      <c r="G110" s="23" t="s">
        <v>491</v>
      </c>
      <c r="H110" s="23" t="n">
        <v>13</v>
      </c>
      <c r="I110" s="23" t="s">
        <v>492</v>
      </c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</row>
    <row r="111" customFormat="false" ht="12.8" hidden="false" customHeight="false" outlineLevel="0" collapsed="false">
      <c r="A111" s="23" t="n">
        <f aca="false">A108+$H111</f>
        <v>350</v>
      </c>
      <c r="B111" s="23"/>
      <c r="C111" s="23" t="n">
        <f aca="false">$C$5-A111</f>
        <v>622</v>
      </c>
      <c r="D111" s="23"/>
      <c r="E111" s="23" t="n">
        <f aca="false">$E$5+A111</f>
        <v>3493</v>
      </c>
      <c r="F111" s="23"/>
      <c r="G111" s="23" t="s">
        <v>493</v>
      </c>
      <c r="H111" s="23" t="n">
        <v>18</v>
      </c>
      <c r="I111" s="23" t="s">
        <v>494</v>
      </c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</row>
    <row r="112" customFormat="false" ht="22.95" hidden="false" customHeight="false" outlineLevel="0" collapsed="false">
      <c r="A112" s="23" t="n">
        <f aca="false">B108</f>
        <v>363</v>
      </c>
      <c r="B112" s="23"/>
      <c r="C112" s="23" t="n">
        <f aca="false">$C$5-A112</f>
        <v>609</v>
      </c>
      <c r="D112" s="23"/>
      <c r="E112" s="23" t="n">
        <f aca="false">$E$5+A112</f>
        <v>3506</v>
      </c>
      <c r="F112" s="23"/>
      <c r="G112" s="23" t="s">
        <v>495</v>
      </c>
      <c r="H112" s="23"/>
      <c r="I112" s="29" t="s">
        <v>496</v>
      </c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</row>
    <row r="113" customFormat="false" ht="12.8" hidden="false" customHeight="false" outlineLevel="0" collapsed="false">
      <c r="A113" s="24"/>
      <c r="B113" s="24"/>
      <c r="C113" s="24"/>
      <c r="D113" s="24"/>
      <c r="E113" s="23"/>
      <c r="F113" s="24"/>
      <c r="G113" s="24" t="s">
        <v>497</v>
      </c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</row>
    <row r="114" customFormat="false" ht="12.8" hidden="false" customHeight="false" outlineLevel="0" collapsed="false">
      <c r="A114" s="24"/>
      <c r="B114" s="24"/>
      <c r="C114" s="24"/>
      <c r="D114" s="24"/>
      <c r="E114" s="23"/>
      <c r="F114" s="24"/>
      <c r="G114" s="24" t="s">
        <v>498</v>
      </c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</row>
    <row r="115" customFormat="false" ht="12.8" hidden="false" customHeight="false" outlineLevel="0" collapsed="false">
      <c r="A115" s="19" t="n">
        <f aca="false">B108</f>
        <v>363</v>
      </c>
      <c r="B115" s="19" t="n">
        <f aca="false">A115+$H115</f>
        <v>363</v>
      </c>
      <c r="C115" s="19" t="n">
        <f aca="false">$C$5-A115</f>
        <v>609</v>
      </c>
      <c r="D115" s="19" t="n">
        <f aca="false">$C$5-B115</f>
        <v>609</v>
      </c>
      <c r="E115" s="19" t="n">
        <f aca="false">$E$5+A115</f>
        <v>3506</v>
      </c>
      <c r="F115" s="19" t="n">
        <f aca="false">$E$5+B115</f>
        <v>3506</v>
      </c>
      <c r="G115" s="19" t="s">
        <v>499</v>
      </c>
      <c r="H115" s="19" t="n">
        <v>0</v>
      </c>
      <c r="I115" s="28" t="s">
        <v>500</v>
      </c>
    </row>
    <row r="116" customFormat="false" ht="12.8" hidden="false" customHeight="false" outlineLevel="0" collapsed="false">
      <c r="A116" s="24"/>
      <c r="B116" s="24"/>
      <c r="C116" s="24"/>
      <c r="D116" s="24"/>
      <c r="E116" s="23"/>
      <c r="F116" s="24"/>
      <c r="G116" s="24" t="s">
        <v>501</v>
      </c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</row>
    <row r="117" customFormat="false" ht="12.8" hidden="false" customHeight="false" outlineLevel="0" collapsed="false">
      <c r="A117" s="24"/>
      <c r="B117" s="24"/>
      <c r="C117" s="24"/>
      <c r="D117" s="24"/>
      <c r="E117" s="23"/>
      <c r="F117" s="24"/>
      <c r="G117" s="24" t="s">
        <v>502</v>
      </c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</row>
    <row r="118" customFormat="false" ht="24" hidden="false" customHeight="false" outlineLevel="0" collapsed="false">
      <c r="A118" s="19" t="n">
        <f aca="false">B115</f>
        <v>363</v>
      </c>
      <c r="B118" s="19" t="n">
        <f aca="false">A118+$H118</f>
        <v>374</v>
      </c>
      <c r="C118" s="19" t="n">
        <f aca="false">$C$5-A118</f>
        <v>609</v>
      </c>
      <c r="D118" s="19" t="n">
        <f aca="false">$C$5-B118</f>
        <v>598</v>
      </c>
      <c r="E118" s="19" t="n">
        <f aca="false">$E$5+A118</f>
        <v>3506</v>
      </c>
      <c r="F118" s="19" t="n">
        <f aca="false">$E$5+B118</f>
        <v>3517</v>
      </c>
      <c r="G118" s="19" t="s">
        <v>503</v>
      </c>
      <c r="H118" s="19" t="n">
        <v>11</v>
      </c>
      <c r="I118" s="30" t="s">
        <v>504</v>
      </c>
      <c r="J118" s="19" t="n">
        <f aca="false">J108+H118</f>
        <v>383</v>
      </c>
      <c r="K118" s="19" t="n">
        <f aca="false">F118-$E$5</f>
        <v>374</v>
      </c>
    </row>
    <row r="119" customFormat="false" ht="12.8" hidden="false" customHeight="false" outlineLevel="0" collapsed="false">
      <c r="A119" s="24"/>
      <c r="B119" s="24"/>
      <c r="C119" s="24"/>
      <c r="D119" s="24"/>
      <c r="E119" s="23"/>
      <c r="F119" s="24"/>
      <c r="G119" s="24" t="s">
        <v>505</v>
      </c>
      <c r="H119" s="24"/>
      <c r="I119" s="24" t="s">
        <v>506</v>
      </c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</row>
    <row r="120" customFormat="false" ht="12.8" hidden="false" customHeight="false" outlineLevel="0" collapsed="false">
      <c r="A120" s="24"/>
      <c r="B120" s="24"/>
      <c r="C120" s="24"/>
      <c r="D120" s="24"/>
      <c r="E120" s="23"/>
      <c r="F120" s="24"/>
      <c r="G120" s="24" t="s">
        <v>507</v>
      </c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</row>
    <row r="121" customFormat="false" ht="24.05" hidden="false" customHeight="false" outlineLevel="0" collapsed="false">
      <c r="A121" s="26" t="n">
        <f aca="false">A118+$H121</f>
        <v>366</v>
      </c>
      <c r="B121" s="26"/>
      <c r="C121" s="26" t="n">
        <f aca="false">$C$5-A121</f>
        <v>606</v>
      </c>
      <c r="D121" s="26"/>
      <c r="E121" s="26" t="n">
        <f aca="false">$E$5+A121</f>
        <v>3509</v>
      </c>
      <c r="F121" s="26"/>
      <c r="G121" s="26" t="s">
        <v>508</v>
      </c>
      <c r="H121" s="26" t="n">
        <v>3</v>
      </c>
      <c r="I121" s="27" t="s">
        <v>509</v>
      </c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</row>
    <row r="122" customFormat="false" ht="12.8" hidden="false" customHeight="false" outlineLevel="0" collapsed="false">
      <c r="A122" s="24"/>
      <c r="B122" s="24"/>
      <c r="C122" s="24"/>
      <c r="D122" s="24"/>
      <c r="E122" s="23"/>
      <c r="F122" s="24"/>
      <c r="G122" s="24" t="s">
        <v>510</v>
      </c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</row>
    <row r="123" customFormat="false" ht="12.8" hidden="false" customHeight="false" outlineLevel="0" collapsed="false">
      <c r="A123" s="23" t="n">
        <f aca="false">A118+$H123</f>
        <v>367</v>
      </c>
      <c r="B123" s="23"/>
      <c r="C123" s="23" t="n">
        <f aca="false">$C$5-A123</f>
        <v>605</v>
      </c>
      <c r="D123" s="23"/>
      <c r="E123" s="23" t="n">
        <f aca="false">$E$5+A123</f>
        <v>3510</v>
      </c>
      <c r="F123" s="23"/>
      <c r="G123" s="23" t="s">
        <v>511</v>
      </c>
      <c r="H123" s="23" t="n">
        <v>4</v>
      </c>
      <c r="I123" s="23" t="s">
        <v>512</v>
      </c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</row>
    <row r="124" customFormat="false" ht="12.8" hidden="false" customHeight="false" outlineLevel="0" collapsed="false">
      <c r="A124" s="31"/>
      <c r="B124" s="31"/>
      <c r="F124" s="31"/>
      <c r="G124" s="31" t="s">
        <v>513</v>
      </c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</row>
    <row r="125" customFormat="false" ht="12.8" hidden="false" customHeight="false" outlineLevel="0" collapsed="false">
      <c r="A125" s="24"/>
      <c r="B125" s="24"/>
      <c r="C125" s="24"/>
      <c r="D125" s="24"/>
      <c r="E125" s="23"/>
      <c r="F125" s="24"/>
      <c r="G125" s="24" t="s">
        <v>514</v>
      </c>
      <c r="H125" s="24"/>
      <c r="I125" s="24" t="s">
        <v>515</v>
      </c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</row>
    <row r="126" customFormat="false" ht="12.8" hidden="false" customHeight="false" outlineLevel="0" collapsed="false">
      <c r="A126" s="19" t="n">
        <f aca="false">B118</f>
        <v>374</v>
      </c>
      <c r="B126" s="19" t="n">
        <f aca="false">A126+$H126</f>
        <v>374</v>
      </c>
      <c r="C126" s="19" t="n">
        <f aca="false">$C$5-A126</f>
        <v>598</v>
      </c>
      <c r="D126" s="19" t="n">
        <f aca="false">$C$5-B126-1</f>
        <v>597</v>
      </c>
      <c r="E126" s="19" t="n">
        <f aca="false">$E$5+A126</f>
        <v>3517</v>
      </c>
      <c r="F126" s="19" t="n">
        <f aca="false">$E$5+B126</f>
        <v>3517</v>
      </c>
      <c r="G126" s="19" t="s">
        <v>516</v>
      </c>
      <c r="I126" s="28" t="s">
        <v>517</v>
      </c>
    </row>
    <row r="127" customFormat="false" ht="12.8" hidden="false" customHeight="false" outlineLevel="0" collapsed="false">
      <c r="A127" s="24"/>
      <c r="B127" s="24"/>
      <c r="C127" s="24"/>
      <c r="D127" s="24"/>
      <c r="E127" s="23"/>
      <c r="F127" s="24"/>
      <c r="G127" s="24" t="s">
        <v>518</v>
      </c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</row>
    <row r="128" s="6" customFormat="true" ht="12.8" hidden="false" customHeight="false" outlineLevel="0" collapsed="false">
      <c r="A128" s="24"/>
      <c r="B128" s="24"/>
      <c r="C128" s="24"/>
      <c r="D128" s="24"/>
      <c r="E128" s="24"/>
      <c r="F128" s="24"/>
      <c r="G128" s="24" t="s">
        <v>519</v>
      </c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</row>
    <row r="129" s="6" customFormat="true" ht="12.8" hidden="false" customHeight="false" outlineLevel="0" collapsed="false">
      <c r="A129" s="24"/>
      <c r="B129" s="24"/>
      <c r="C129" s="24"/>
      <c r="D129" s="24"/>
      <c r="E129" s="24"/>
      <c r="F129" s="24"/>
      <c r="G129" s="24" t="s">
        <v>520</v>
      </c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</row>
    <row r="130" customFormat="false" ht="20.65" hidden="false" customHeight="false" outlineLevel="0" collapsed="false">
      <c r="A130" s="24"/>
      <c r="B130" s="24"/>
      <c r="C130" s="24"/>
      <c r="D130" s="24"/>
      <c r="E130" s="23"/>
      <c r="F130" s="24"/>
      <c r="G130" s="24" t="s">
        <v>521</v>
      </c>
      <c r="H130" s="24"/>
      <c r="I130" s="50" t="s">
        <v>522</v>
      </c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</row>
    <row r="131" customFormat="false" ht="12.8" hidden="false" customHeight="false" outlineLevel="0" collapsed="false">
      <c r="A131" s="24"/>
      <c r="B131" s="24"/>
      <c r="C131" s="24"/>
      <c r="D131" s="24"/>
      <c r="E131" s="23"/>
      <c r="F131" s="24"/>
      <c r="G131" s="24" t="s">
        <v>523</v>
      </c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</row>
    <row r="132" customFormat="false" ht="12.8" hidden="false" customHeight="false" outlineLevel="0" collapsed="false">
      <c r="A132" s="24"/>
      <c r="B132" s="24"/>
      <c r="C132" s="24"/>
      <c r="D132" s="24"/>
      <c r="E132" s="23"/>
      <c r="F132" s="24"/>
      <c r="G132" s="24" t="s">
        <v>524</v>
      </c>
      <c r="H132" s="24"/>
      <c r="I132" s="24" t="s">
        <v>525</v>
      </c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</row>
    <row r="133" customFormat="false" ht="12.8" hidden="false" customHeight="false" outlineLevel="0" collapsed="false">
      <c r="A133" s="26" t="n">
        <f aca="false">A141-11</f>
        <v>375</v>
      </c>
      <c r="B133" s="26"/>
      <c r="C133" s="26" t="n">
        <f aca="false">$C$5-A133</f>
        <v>597</v>
      </c>
      <c r="D133" s="26"/>
      <c r="E133" s="26" t="n">
        <f aca="false">$E$5+A133</f>
        <v>3518</v>
      </c>
      <c r="F133" s="26"/>
      <c r="G133" s="26" t="s">
        <v>526</v>
      </c>
      <c r="H133" s="26"/>
      <c r="I133" s="27" t="s">
        <v>527</v>
      </c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</row>
    <row r="134" customFormat="false" ht="12.8" hidden="false" customHeight="false" outlineLevel="0" collapsed="false">
      <c r="A134" s="26"/>
      <c r="B134" s="26"/>
      <c r="C134" s="26"/>
      <c r="D134" s="26"/>
      <c r="E134" s="26"/>
      <c r="F134" s="26"/>
      <c r="G134" s="26" t="s">
        <v>528</v>
      </c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</row>
    <row r="135" customFormat="false" ht="12.8" hidden="false" customHeight="false" outlineLevel="0" collapsed="false">
      <c r="A135" s="24" t="n">
        <f aca="false">A126+$H135</f>
        <v>411</v>
      </c>
      <c r="B135" s="24"/>
      <c r="C135" s="24" t="n">
        <f aca="false">$C$5-A135</f>
        <v>561</v>
      </c>
      <c r="D135" s="24"/>
      <c r="E135" s="23" t="n">
        <f aca="false">$E$5+A135</f>
        <v>3554</v>
      </c>
      <c r="F135" s="24"/>
      <c r="G135" s="24" t="s">
        <v>529</v>
      </c>
      <c r="H135" s="24" t="n">
        <v>37</v>
      </c>
      <c r="I135" s="24" t="s">
        <v>530</v>
      </c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</row>
    <row r="136" customFormat="false" ht="12.8" hidden="false" customHeight="false" outlineLevel="0" collapsed="false">
      <c r="A136" s="19" t="n">
        <f aca="false">B126+1</f>
        <v>375</v>
      </c>
      <c r="B136" s="19" t="n">
        <f aca="false">A136+$H136-$H$5</f>
        <v>385</v>
      </c>
      <c r="C136" s="19" t="n">
        <f aca="false">$C$5-A136</f>
        <v>597</v>
      </c>
      <c r="D136" s="19" t="n">
        <f aca="false">$C$5-B136-1</f>
        <v>586</v>
      </c>
      <c r="E136" s="19" t="n">
        <f aca="false">$E$5+A136</f>
        <v>3518</v>
      </c>
      <c r="F136" s="19" t="n">
        <f aca="false">$E$5+B136</f>
        <v>3528</v>
      </c>
      <c r="G136" s="19" t="s">
        <v>531</v>
      </c>
      <c r="H136" s="19" t="n">
        <v>11</v>
      </c>
      <c r="I136" s="28" t="s">
        <v>532</v>
      </c>
      <c r="J136" s="19" t="n">
        <f aca="false">J118+H136</f>
        <v>394</v>
      </c>
      <c r="K136" s="19" t="n">
        <f aca="false">F136-$E$5</f>
        <v>385</v>
      </c>
    </row>
    <row r="137" customFormat="false" ht="12.8" hidden="false" customHeight="false" outlineLevel="0" collapsed="false">
      <c r="A137" s="24"/>
      <c r="B137" s="24"/>
      <c r="F137" s="24"/>
      <c r="G137" s="0" t="s">
        <v>533</v>
      </c>
      <c r="H137" s="0"/>
      <c r="I137" s="0" t="s">
        <v>534</v>
      </c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</row>
    <row r="138" customFormat="false" ht="12.8" hidden="false" customHeight="false" outlineLevel="0" collapsed="false">
      <c r="A138" s="24"/>
      <c r="B138" s="24"/>
      <c r="C138" s="24"/>
      <c r="D138" s="24"/>
      <c r="E138" s="23"/>
      <c r="F138" s="24"/>
      <c r="G138" s="24" t="s">
        <v>535</v>
      </c>
      <c r="H138" s="24"/>
      <c r="I138" s="24" t="s">
        <v>536</v>
      </c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</row>
    <row r="139" s="17" customFormat="true" ht="12.8" hidden="false" customHeight="false" outlineLevel="0" collapsed="false">
      <c r="A139" s="23" t="n">
        <f aca="false">A133</f>
        <v>375</v>
      </c>
      <c r="B139" s="23"/>
      <c r="C139" s="23" t="n">
        <f aca="false">$C$5-A139</f>
        <v>597</v>
      </c>
      <c r="D139" s="23"/>
      <c r="E139" s="23" t="n">
        <f aca="false">$E$5+A139</f>
        <v>3518</v>
      </c>
      <c r="F139" s="23"/>
      <c r="G139" s="23" t="s">
        <v>537</v>
      </c>
      <c r="H139" s="23"/>
      <c r="I139" s="23" t="s">
        <v>538</v>
      </c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</row>
    <row r="140" customFormat="false" ht="12.8" hidden="false" customHeight="false" outlineLevel="0" collapsed="false">
      <c r="A140" s="23" t="n">
        <f aca="false">A133+$H140-1</f>
        <v>379</v>
      </c>
      <c r="B140" s="23"/>
      <c r="C140" s="23" t="n">
        <f aca="false">$C$5-A140</f>
        <v>593</v>
      </c>
      <c r="D140" s="23"/>
      <c r="E140" s="23" t="n">
        <f aca="false">$E$5+A140</f>
        <v>3522</v>
      </c>
      <c r="F140" s="23"/>
      <c r="G140" s="23" t="s">
        <v>539</v>
      </c>
      <c r="H140" s="23" t="n">
        <v>5</v>
      </c>
      <c r="I140" s="23" t="s">
        <v>538</v>
      </c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</row>
    <row r="141" customFormat="false" ht="12.8" hidden="false" customHeight="false" outlineLevel="0" collapsed="false">
      <c r="A141" s="26" t="n">
        <f aca="false">B136+1</f>
        <v>386</v>
      </c>
      <c r="B141" s="26"/>
      <c r="C141" s="26" t="n">
        <f aca="false">$C$5-A141</f>
        <v>586</v>
      </c>
      <c r="D141" s="26"/>
      <c r="E141" s="26" t="n">
        <f aca="false">$E$5+A141</f>
        <v>3529</v>
      </c>
      <c r="F141" s="26"/>
      <c r="G141" s="26" t="s">
        <v>540</v>
      </c>
      <c r="H141" s="26" t="n">
        <v>11</v>
      </c>
      <c r="I141" s="26" t="s">
        <v>541</v>
      </c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</row>
    <row r="142" customFormat="false" ht="12.8" hidden="false" customHeight="false" outlineLevel="0" collapsed="false">
      <c r="A142" s="26"/>
      <c r="B142" s="26"/>
      <c r="C142" s="26"/>
      <c r="D142" s="26"/>
      <c r="E142" s="26"/>
      <c r="F142" s="26"/>
      <c r="G142" s="26" t="s">
        <v>542</v>
      </c>
      <c r="H142" s="26"/>
      <c r="I142" s="26" t="s">
        <v>543</v>
      </c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</row>
    <row r="143" customFormat="false" ht="12.8" hidden="false" customHeight="false" outlineLevel="0" collapsed="false">
      <c r="C143" s="0"/>
    </row>
    <row r="144" customFormat="false" ht="12.8" hidden="false" customHeight="false" outlineLevel="0" collapsed="false">
      <c r="A144" s="23"/>
      <c r="B144" s="23"/>
      <c r="C144" s="23"/>
      <c r="D144" s="23"/>
      <c r="E144" s="23"/>
      <c r="F144" s="23"/>
      <c r="G144" s="23" t="str">
        <f aca="false">CONCATENATE("Zeit des Südreichs (inklusive Jahr ",C141,")")</f>
        <v>Zeit des Südreichs (inklusive Jahr 586)</v>
      </c>
      <c r="H144" s="23" t="n">
        <f aca="false">C5-C141+1</f>
        <v>387</v>
      </c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</row>
    <row r="145" customFormat="false" ht="12.8" hidden="false" customHeight="false" outlineLevel="0" collapsed="false">
      <c r="A145" s="23"/>
      <c r="B145" s="23"/>
      <c r="C145" s="23"/>
      <c r="D145" s="23"/>
      <c r="E145" s="23"/>
      <c r="F145" s="23"/>
      <c r="G145" s="23" t="s">
        <v>544</v>
      </c>
      <c r="H145" s="23" t="n">
        <v>390</v>
      </c>
      <c r="I145" s="23" t="s">
        <v>545</v>
      </c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</row>
    <row r="146" customFormat="false" ht="12.8" hidden="false" customHeight="false" outlineLevel="0" collapsed="false">
      <c r="A146" s="23"/>
      <c r="B146" s="23"/>
      <c r="C146" s="23"/>
      <c r="D146" s="23"/>
      <c r="E146" s="23"/>
      <c r="F146" s="23"/>
      <c r="G146" s="23" t="s">
        <v>546</v>
      </c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</row>
    <row r="147" customFormat="false" ht="12.8" hidden="false" customHeight="false" outlineLevel="0" collapsed="false">
      <c r="A147" s="23"/>
      <c r="B147" s="23"/>
      <c r="C147" s="23"/>
      <c r="D147" s="23"/>
      <c r="E147" s="23"/>
      <c r="F147" s="23"/>
      <c r="G147" s="23"/>
      <c r="H147" s="23"/>
      <c r="I147" s="23"/>
      <c r="J147" s="53" t="n">
        <f aca="false">J136-K136</f>
        <v>9</v>
      </c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</row>
    <row r="148" customFormat="false" ht="12.8" hidden="false" customHeight="false" outlineLevel="0" collapsed="false">
      <c r="A148" s="33" t="n">
        <f aca="false">A141</f>
        <v>386</v>
      </c>
      <c r="B148" s="33"/>
      <c r="C148" s="33" t="n">
        <v>586</v>
      </c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</row>
    <row r="149" customFormat="false" ht="12.8" hidden="false" customHeight="false" outlineLevel="0" collapsed="false">
      <c r="A149" s="54" t="n">
        <f aca="false">'Schöpfung bis Abraham'!A5-A141</f>
        <v>-386</v>
      </c>
      <c r="B149" s="54"/>
      <c r="C149" s="54" t="n">
        <f aca="false">'Schöpfung bis Abraham'!C5-C141</f>
        <v>3529</v>
      </c>
      <c r="D149" s="54"/>
      <c r="E149" s="54" t="n">
        <f aca="false">'Schöpfung bis Abraham'!E5-E141</f>
        <v>-3529</v>
      </c>
      <c r="F149" s="54"/>
      <c r="G149" s="54" t="s">
        <v>86</v>
      </c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</row>
  </sheetData>
  <mergeCells count="40">
    <mergeCell ref="C1:K1"/>
    <mergeCell ref="A2:B2"/>
    <mergeCell ref="C2:D2"/>
    <mergeCell ref="E2:F2"/>
    <mergeCell ref="J2:K2"/>
    <mergeCell ref="G11:I11"/>
    <mergeCell ref="G12:I12"/>
    <mergeCell ref="G17:I17"/>
    <mergeCell ref="G18:I18"/>
    <mergeCell ref="G34:I34"/>
    <mergeCell ref="G37:I37"/>
    <mergeCell ref="G38:I38"/>
    <mergeCell ref="G42:I42"/>
    <mergeCell ref="G43:I43"/>
    <mergeCell ref="G44:I44"/>
    <mergeCell ref="G46:I46"/>
    <mergeCell ref="G47:I47"/>
    <mergeCell ref="G60:I60"/>
    <mergeCell ref="G61:I61"/>
    <mergeCell ref="G69:I69"/>
    <mergeCell ref="G70:I70"/>
    <mergeCell ref="G71:I71"/>
    <mergeCell ref="G80:I80"/>
    <mergeCell ref="G81:I81"/>
    <mergeCell ref="G82:I82"/>
    <mergeCell ref="G84:I84"/>
    <mergeCell ref="G85:I85"/>
    <mergeCell ref="G87:I87"/>
    <mergeCell ref="G88:I88"/>
    <mergeCell ref="G93:I93"/>
    <mergeCell ref="G94:I94"/>
    <mergeCell ref="G95:I95"/>
    <mergeCell ref="G96:I96"/>
    <mergeCell ref="G97:I97"/>
    <mergeCell ref="G117:I117"/>
    <mergeCell ref="G120:I120"/>
    <mergeCell ref="G122:I122"/>
    <mergeCell ref="G124:I124"/>
    <mergeCell ref="G134:I134"/>
    <mergeCell ref="G146:I146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L104"/>
  <sheetViews>
    <sheetView showFormulas="false" showGridLines="true" showRowColHeaders="true" showZeros="true" rightToLeft="false" tabSelected="false" showOutlineSymbols="true" defaultGridColor="true" view="normal" topLeftCell="A49" colorId="64" zoomScale="120" zoomScaleNormal="120" zoomScalePageLayoutView="100" workbookViewId="0">
      <selection pane="topLeft" activeCell="G79" activeCellId="0" sqref="G79"/>
    </sheetView>
  </sheetViews>
  <sheetFormatPr defaultRowHeight="12.8" zeroHeight="false" outlineLevelRow="0" outlineLevelCol="0"/>
  <cols>
    <col collapsed="false" customWidth="true" hidden="true" outlineLevel="0" max="1" min="1" style="0" width="6.01"/>
    <col collapsed="false" customWidth="true" hidden="true" outlineLevel="0" max="2" min="2" style="0" width="5.78"/>
    <col collapsed="false" customWidth="true" hidden="false" outlineLevel="0" max="4" min="3" style="0" width="4.69"/>
    <col collapsed="false" customWidth="true" hidden="false" outlineLevel="0" max="6" min="5" style="0" width="6.77"/>
    <col collapsed="false" customWidth="true" hidden="false" outlineLevel="0" max="7" min="7" style="0" width="48.85"/>
    <col collapsed="false" customWidth="true" hidden="false" outlineLevel="0" max="8" min="8" style="0" width="6.27"/>
    <col collapsed="false" customWidth="true" hidden="false" outlineLevel="0" max="9" min="9" style="0" width="29.7"/>
    <col collapsed="false" customWidth="true" hidden="false" outlineLevel="0" max="10" min="10" style="0" width="6.89"/>
    <col collapsed="false" customWidth="true" hidden="false" outlineLevel="0" max="11" min="11" style="0" width="10.1"/>
    <col collapsed="false" customWidth="false" hidden="false" outlineLevel="0" max="1025" min="12" style="0" width="11.52"/>
  </cols>
  <sheetData>
    <row r="1" customFormat="false" ht="16.15" hidden="false" customHeight="false" outlineLevel="0" collapsed="false">
      <c r="A1" s="55"/>
      <c r="B1" s="55"/>
      <c r="C1" s="47" t="s">
        <v>547</v>
      </c>
      <c r="D1" s="47"/>
      <c r="E1" s="47"/>
      <c r="F1" s="47"/>
      <c r="G1" s="47"/>
      <c r="H1" s="47"/>
      <c r="I1" s="47"/>
      <c r="J1" s="47"/>
      <c r="K1" s="47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</row>
    <row r="2" customFormat="false" ht="12.8" hidden="false" customHeight="false" outlineLevel="0" collapsed="false">
      <c r="A2" s="2" t="s">
        <v>3</v>
      </c>
      <c r="B2" s="2"/>
      <c r="C2" s="2" t="s">
        <v>225</v>
      </c>
      <c r="D2" s="2"/>
      <c r="E2" s="2" t="s">
        <v>5</v>
      </c>
      <c r="F2" s="2"/>
      <c r="G2" s="17"/>
      <c r="H2" s="17" t="s">
        <v>226</v>
      </c>
      <c r="I2" s="17" t="s">
        <v>9</v>
      </c>
      <c r="J2" s="2" t="s">
        <v>226</v>
      </c>
      <c r="K2" s="2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</row>
    <row r="3" customFormat="false" ht="12.8" hidden="false" customHeight="false" outlineLevel="0" collapsed="false">
      <c r="A3" s="2"/>
      <c r="B3" s="17"/>
      <c r="C3" s="3"/>
      <c r="D3" s="17"/>
      <c r="E3" s="2"/>
      <c r="F3" s="17"/>
      <c r="G3" s="17"/>
      <c r="H3" s="17"/>
      <c r="I3" s="17"/>
      <c r="J3" s="3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</row>
    <row r="4" customFormat="false" ht="12.8" hidden="false" customHeight="false" outlineLevel="0" collapsed="false">
      <c r="A4" s="11"/>
      <c r="B4" s="11"/>
      <c r="C4" s="11" t="n">
        <f aca="false">'Könige Südreich'!C5</f>
        <v>972</v>
      </c>
      <c r="D4" s="11"/>
      <c r="E4" s="14" t="n">
        <f aca="false">'Schöpfung bis Abraham'!$C$4-C4</f>
        <v>3143</v>
      </c>
      <c r="F4" s="11"/>
      <c r="G4" s="11" t="s">
        <v>548</v>
      </c>
      <c r="H4" s="11" t="n">
        <v>1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</row>
    <row r="5" customFormat="false" ht="12.8" hidden="false" customHeight="false" outlineLevel="0" collapsed="false">
      <c r="A5" s="0" t="n">
        <v>0</v>
      </c>
      <c r="B5" s="0" t="n">
        <f aca="false">A5+H5-$H$4</f>
        <v>21</v>
      </c>
      <c r="C5" s="0" t="n">
        <f aca="false">$C$4-A5</f>
        <v>972</v>
      </c>
      <c r="D5" s="0" t="n">
        <f aca="false">$C$4-B5</f>
        <v>951</v>
      </c>
      <c r="E5" s="0" t="n">
        <f aca="false">$E$4+A5</f>
        <v>3143</v>
      </c>
      <c r="F5" s="0" t="n">
        <f aca="false">E5+$H5-$H$4</f>
        <v>3164</v>
      </c>
      <c r="G5" s="0" t="s">
        <v>549</v>
      </c>
      <c r="H5" s="0" t="n">
        <v>22</v>
      </c>
      <c r="I5" s="0" t="s">
        <v>550</v>
      </c>
      <c r="J5" s="0" t="n">
        <f aca="false">H5</f>
        <v>22</v>
      </c>
      <c r="K5" s="0" t="n">
        <f aca="false">F5-$E$5</f>
        <v>21</v>
      </c>
    </row>
    <row r="6" customFormat="false" ht="12.8" hidden="false" customHeight="false" outlineLevel="0" collapsed="false">
      <c r="A6" s="7" t="n">
        <f aca="false">A5+H6-$H$4</f>
        <v>17</v>
      </c>
      <c r="B6" s="7"/>
      <c r="C6" s="7" t="n">
        <f aca="false">$C$4-A6</f>
        <v>955</v>
      </c>
      <c r="D6" s="7"/>
      <c r="E6" s="7" t="n">
        <f aca="false">E5+$H6</f>
        <v>3161</v>
      </c>
      <c r="F6" s="7"/>
      <c r="G6" s="7" t="s">
        <v>551</v>
      </c>
      <c r="H6" s="7" t="n">
        <v>18</v>
      </c>
      <c r="I6" s="7" t="s">
        <v>552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customFormat="false" ht="12.8" hidden="false" customHeight="false" outlineLevel="0" collapsed="false">
      <c r="A7" s="7" t="n">
        <f aca="false">A5+H7-$H$4</f>
        <v>19</v>
      </c>
      <c r="B7" s="7"/>
      <c r="C7" s="7" t="n">
        <f aca="false">$C$4-A7</f>
        <v>953</v>
      </c>
      <c r="D7" s="7"/>
      <c r="E7" s="7" t="n">
        <f aca="false">E5+$H7</f>
        <v>3163</v>
      </c>
      <c r="F7" s="7"/>
      <c r="G7" s="7" t="s">
        <v>553</v>
      </c>
      <c r="H7" s="7" t="n">
        <v>20</v>
      </c>
      <c r="I7" s="7" t="s">
        <v>340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customFormat="false" ht="12.8" hidden="false" customHeight="false" outlineLevel="0" collapsed="false">
      <c r="A8" s="0" t="n">
        <f aca="false">B5</f>
        <v>21</v>
      </c>
      <c r="B8" s="0" t="n">
        <f aca="false">A8+H8-$H$4</f>
        <v>22</v>
      </c>
      <c r="C8" s="0" t="n">
        <f aca="false">$C$4-A8</f>
        <v>951</v>
      </c>
      <c r="D8" s="0" t="n">
        <f aca="false">$C$4-B8</f>
        <v>950</v>
      </c>
      <c r="E8" s="17" t="n">
        <f aca="false">F5</f>
        <v>3164</v>
      </c>
      <c r="F8" s="17" t="n">
        <f aca="false">E8+$H8-$H$4</f>
        <v>3165</v>
      </c>
      <c r="G8" s="17" t="s">
        <v>554</v>
      </c>
      <c r="H8" s="17" t="n">
        <v>2</v>
      </c>
      <c r="I8" s="17" t="s">
        <v>344</v>
      </c>
      <c r="J8" s="17" t="n">
        <f aca="false">J5+H8</f>
        <v>24</v>
      </c>
      <c r="K8" s="0" t="n">
        <f aca="false">F8-$E$5</f>
        <v>22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</row>
    <row r="9" customFormat="false" ht="12.8" hidden="false" customHeight="false" outlineLevel="0" collapsed="false">
      <c r="A9" s="6"/>
      <c r="B9" s="6"/>
      <c r="C9" s="6"/>
      <c r="D9" s="6"/>
      <c r="E9" s="6"/>
      <c r="F9" s="6"/>
      <c r="G9" s="6" t="s">
        <v>555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</row>
    <row r="10" customFormat="false" ht="12.8" hidden="false" customHeight="false" outlineLevel="0" collapsed="false">
      <c r="A10" s="6"/>
      <c r="B10" s="6"/>
      <c r="C10" s="6"/>
      <c r="D10" s="6"/>
      <c r="E10" s="6"/>
      <c r="F10" s="6"/>
      <c r="G10" s="6" t="s">
        <v>556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</row>
    <row r="11" customFormat="false" ht="12.8" hidden="false" customHeight="false" outlineLevel="0" collapsed="false">
      <c r="A11" s="0" t="n">
        <f aca="false">B8</f>
        <v>22</v>
      </c>
      <c r="B11" s="0" t="n">
        <f aca="false">A11+H11-$H$4</f>
        <v>45</v>
      </c>
      <c r="C11" s="0" t="n">
        <f aca="false">$C$4-A11</f>
        <v>950</v>
      </c>
      <c r="D11" s="0" t="n">
        <f aca="false">$C$4-B11</f>
        <v>927</v>
      </c>
      <c r="E11" s="17" t="n">
        <f aca="false">F8</f>
        <v>3165</v>
      </c>
      <c r="F11" s="17" t="n">
        <f aca="false">E11+$H11-$H$4</f>
        <v>3188</v>
      </c>
      <c r="G11" s="17" t="s">
        <v>557</v>
      </c>
      <c r="H11" s="17" t="n">
        <v>24</v>
      </c>
      <c r="I11" s="17" t="s">
        <v>558</v>
      </c>
      <c r="J11" s="17" t="n">
        <f aca="false">J8+H11</f>
        <v>48</v>
      </c>
      <c r="K11" s="0" t="n">
        <f aca="false">F11-$E$5</f>
        <v>45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</row>
    <row r="12" customFormat="false" ht="12.8" hidden="false" customHeight="false" outlineLevel="0" collapsed="false">
      <c r="A12" s="0" t="n">
        <f aca="false">B11</f>
        <v>45</v>
      </c>
      <c r="B12" s="0" t="n">
        <f aca="false">A12+H12-$H$4</f>
        <v>46</v>
      </c>
      <c r="C12" s="0" t="n">
        <f aca="false">$C$4-A12</f>
        <v>927</v>
      </c>
      <c r="D12" s="0" t="n">
        <f aca="false">$C$4-B12</f>
        <v>926</v>
      </c>
      <c r="E12" s="17" t="n">
        <f aca="false">F11</f>
        <v>3188</v>
      </c>
      <c r="F12" s="17" t="n">
        <f aca="false">E12+$H12-$H$4</f>
        <v>3189</v>
      </c>
      <c r="G12" s="17" t="s">
        <v>559</v>
      </c>
      <c r="H12" s="17" t="n">
        <v>2</v>
      </c>
      <c r="I12" s="17" t="s">
        <v>560</v>
      </c>
      <c r="J12" s="17" t="n">
        <f aca="false">J11+H12</f>
        <v>50</v>
      </c>
      <c r="K12" s="0" t="n">
        <f aca="false">F12-$E$5</f>
        <v>46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</row>
    <row r="13" customFormat="false" ht="12.8" hidden="false" customHeight="false" outlineLevel="0" collapsed="false">
      <c r="A13" s="0" t="n">
        <f aca="false">B12</f>
        <v>46</v>
      </c>
      <c r="B13" s="0" t="n">
        <f aca="false">A13+H13</f>
        <v>46</v>
      </c>
      <c r="C13" s="0" t="n">
        <f aca="false">$C$4-A13</f>
        <v>926</v>
      </c>
      <c r="D13" s="0" t="n">
        <f aca="false">$C$4-B13</f>
        <v>926</v>
      </c>
      <c r="E13" s="17" t="n">
        <f aca="false">F12</f>
        <v>3189</v>
      </c>
      <c r="F13" s="17" t="n">
        <f aca="false">E13+$H13</f>
        <v>3189</v>
      </c>
      <c r="G13" s="17" t="s">
        <v>561</v>
      </c>
      <c r="H13" s="17" t="n">
        <v>0</v>
      </c>
      <c r="I13" s="17" t="s">
        <v>562</v>
      </c>
      <c r="J13" s="17" t="n">
        <f aca="false">J12+H13</f>
        <v>50</v>
      </c>
      <c r="K13" s="0" t="n">
        <f aca="false">F13-$E$5</f>
        <v>46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</row>
    <row r="14" customFormat="false" ht="12.8" hidden="false" customHeight="false" outlineLevel="0" collapsed="false">
      <c r="A14" s="7"/>
      <c r="B14" s="7"/>
      <c r="C14" s="7"/>
      <c r="D14" s="7"/>
      <c r="E14" s="7"/>
      <c r="F14" s="7"/>
      <c r="G14" s="7" t="s">
        <v>563</v>
      </c>
      <c r="H14" s="7"/>
      <c r="I14" s="7" t="s">
        <v>564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</row>
    <row r="15" customFormat="false" ht="12.8" hidden="false" customHeight="false" outlineLevel="0" collapsed="false">
      <c r="A15" s="7"/>
      <c r="B15" s="7"/>
      <c r="C15" s="7"/>
      <c r="D15" s="7"/>
      <c r="E15" s="7"/>
      <c r="F15" s="7"/>
      <c r="G15" s="7" t="s">
        <v>565</v>
      </c>
      <c r="H15" s="7"/>
      <c r="I15" s="7" t="s">
        <v>355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</row>
    <row r="16" customFormat="false" ht="12.8" hidden="false" customHeight="false" outlineLevel="0" collapsed="false">
      <c r="A16" s="6"/>
      <c r="B16" s="6"/>
      <c r="C16" s="6"/>
      <c r="D16" s="6"/>
      <c r="E16" s="6"/>
      <c r="F16" s="6"/>
      <c r="G16" s="6" t="s">
        <v>566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</row>
    <row r="17" customFormat="false" ht="12.8" hidden="false" customHeight="false" outlineLevel="0" collapsed="false">
      <c r="A17" s="7" t="n">
        <f aca="false">B13</f>
        <v>46</v>
      </c>
      <c r="B17" s="7" t="n">
        <f aca="false">A17+H17-$H$4</f>
        <v>57</v>
      </c>
      <c r="C17" s="7" t="n">
        <f aca="false">$C$4-A17</f>
        <v>926</v>
      </c>
      <c r="D17" s="7" t="n">
        <f aca="false">$C$4-B17</f>
        <v>915</v>
      </c>
      <c r="E17" s="7" t="n">
        <f aca="false">F13</f>
        <v>3189</v>
      </c>
      <c r="F17" s="7" t="n">
        <f aca="false">E17+$H17-$H$4</f>
        <v>3200</v>
      </c>
      <c r="G17" s="7" t="s">
        <v>567</v>
      </c>
      <c r="H17" s="7" t="n">
        <v>12</v>
      </c>
      <c r="I17" s="7" t="s">
        <v>568</v>
      </c>
      <c r="J17" s="7" t="n">
        <f aca="false">J13+H17</f>
        <v>62</v>
      </c>
      <c r="K17" s="7" t="n">
        <f aca="false">F17-$E$5</f>
        <v>57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</row>
    <row r="18" customFormat="false" ht="12.8" hidden="false" customHeight="false" outlineLevel="0" collapsed="false">
      <c r="A18" s="7" t="n">
        <f aca="false">B13</f>
        <v>46</v>
      </c>
      <c r="B18" s="7"/>
      <c r="C18" s="7" t="n">
        <f aca="false">$C$4-A18</f>
        <v>926</v>
      </c>
      <c r="D18" s="7"/>
      <c r="E18" s="7" t="n">
        <f aca="false">E13</f>
        <v>3189</v>
      </c>
      <c r="F18" s="7" t="n">
        <f aca="false">E18+$H18-$H$4</f>
        <v>3192</v>
      </c>
      <c r="G18" s="7" t="s">
        <v>569</v>
      </c>
      <c r="H18" s="7" t="n">
        <v>4</v>
      </c>
      <c r="I18" s="7" t="s">
        <v>570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</row>
    <row r="19" customFormat="false" ht="12.8" hidden="false" customHeight="false" outlineLevel="0" collapsed="false">
      <c r="A19" s="6"/>
      <c r="B19" s="6"/>
      <c r="C19" s="6"/>
      <c r="D19" s="6"/>
      <c r="E19" s="6"/>
      <c r="F19" s="6"/>
      <c r="G19" s="6" t="s">
        <v>571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</row>
    <row r="20" customFormat="false" ht="12.8" hidden="false" customHeight="false" outlineLevel="0" collapsed="false">
      <c r="A20" s="7" t="n">
        <f aca="false">B13</f>
        <v>46</v>
      </c>
      <c r="B20" s="7" t="n">
        <f aca="false">A20+H20</f>
        <v>50</v>
      </c>
      <c r="C20" s="7" t="n">
        <f aca="false">$C$4-A20</f>
        <v>926</v>
      </c>
      <c r="D20" s="7" t="n">
        <f aca="false">$C$4-B20</f>
        <v>922</v>
      </c>
      <c r="E20" s="7" t="n">
        <f aca="false">F13</f>
        <v>3189</v>
      </c>
      <c r="F20" s="7" t="n">
        <f aca="false">E20+$H20</f>
        <v>3193</v>
      </c>
      <c r="G20" s="7" t="s">
        <v>572</v>
      </c>
      <c r="H20" s="7" t="n">
        <v>4</v>
      </c>
      <c r="I20" s="7" t="s">
        <v>570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customFormat="false" ht="12.8" hidden="false" customHeight="false" outlineLevel="0" collapsed="false">
      <c r="A21" s="0" t="n">
        <f aca="false">B20</f>
        <v>50</v>
      </c>
      <c r="B21" s="0" t="n">
        <f aca="false">A21+H21-$H$4</f>
        <v>57</v>
      </c>
      <c r="C21" s="0" t="n">
        <f aca="false">$C$4-A21</f>
        <v>922</v>
      </c>
      <c r="D21" s="0" t="n">
        <f aca="false">$C$4-B21</f>
        <v>915</v>
      </c>
      <c r="E21" s="17" t="n">
        <f aca="false">F20</f>
        <v>3193</v>
      </c>
      <c r="F21" s="17" t="n">
        <f aca="false">E21+$H21-$H4</f>
        <v>3200</v>
      </c>
      <c r="G21" s="17" t="s">
        <v>573</v>
      </c>
      <c r="H21" s="17" t="n">
        <v>8</v>
      </c>
      <c r="I21" s="17" t="s">
        <v>357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</row>
    <row r="22" customFormat="false" ht="12.8" hidden="false" customHeight="false" outlineLevel="0" collapsed="false">
      <c r="A22" s="0" t="n">
        <f aca="false">B21</f>
        <v>57</v>
      </c>
      <c r="B22" s="0" t="n">
        <f aca="false">A22+H22-$H$4</f>
        <v>78</v>
      </c>
      <c r="C22" s="0" t="n">
        <f aca="false">$C$4-A22</f>
        <v>915</v>
      </c>
      <c r="D22" s="0" t="n">
        <f aca="false">$C$4-B22</f>
        <v>894</v>
      </c>
      <c r="E22" s="0" t="n">
        <f aca="false">F21</f>
        <v>3200</v>
      </c>
      <c r="F22" s="0" t="n">
        <f aca="false">E22+$H22-$H4</f>
        <v>3221</v>
      </c>
      <c r="G22" s="0" t="s">
        <v>574</v>
      </c>
      <c r="H22" s="0" t="n">
        <v>22</v>
      </c>
      <c r="I22" s="0" t="s">
        <v>575</v>
      </c>
      <c r="J22" s="0" t="n">
        <f aca="false">J17+H22</f>
        <v>84</v>
      </c>
      <c r="K22" s="0" t="n">
        <f aca="false">F22-$E$5</f>
        <v>78</v>
      </c>
    </row>
    <row r="23" customFormat="false" ht="22.95" hidden="false" customHeight="false" outlineLevel="0" collapsed="false">
      <c r="A23" s="7"/>
      <c r="B23" s="7"/>
      <c r="C23" s="7"/>
      <c r="D23" s="7"/>
      <c r="E23" s="7"/>
      <c r="F23" s="7"/>
      <c r="G23" s="7" t="s">
        <v>576</v>
      </c>
      <c r="H23" s="7"/>
      <c r="I23" s="56" t="s">
        <v>577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</row>
    <row r="24" customFormat="false" ht="12.8" hidden="false" customHeight="false" outlineLevel="0" collapsed="false">
      <c r="A24" s="7"/>
      <c r="B24" s="7"/>
      <c r="C24" s="7"/>
      <c r="D24" s="7"/>
      <c r="E24" s="7"/>
      <c r="F24" s="7"/>
      <c r="G24" s="7" t="s">
        <v>578</v>
      </c>
      <c r="H24" s="7"/>
      <c r="I24" s="7" t="s">
        <v>579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</row>
    <row r="25" customFormat="false" ht="12.8" hidden="false" customHeight="false" outlineLevel="0" collapsed="false">
      <c r="A25" s="7"/>
      <c r="B25" s="7"/>
      <c r="C25" s="7"/>
      <c r="D25" s="7"/>
      <c r="E25" s="7"/>
      <c r="F25" s="7"/>
      <c r="G25" s="7" t="s">
        <v>580</v>
      </c>
      <c r="H25" s="7"/>
      <c r="I25" s="7" t="s">
        <v>581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</row>
    <row r="26" customFormat="false" ht="12.8" hidden="false" customHeight="false" outlineLevel="0" collapsed="false">
      <c r="A26" s="7"/>
      <c r="B26" s="7"/>
      <c r="C26" s="7"/>
      <c r="D26" s="7"/>
      <c r="E26" s="7"/>
      <c r="F26" s="7"/>
      <c r="G26" s="7" t="s">
        <v>582</v>
      </c>
      <c r="H26" s="7"/>
      <c r="I26" s="7" t="s">
        <v>583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</row>
    <row r="27" customFormat="false" ht="12.8" hidden="false" customHeight="false" outlineLevel="0" collapsed="false">
      <c r="A27" s="7"/>
      <c r="B27" s="7"/>
      <c r="C27" s="7"/>
      <c r="D27" s="7"/>
      <c r="E27" s="7"/>
      <c r="F27" s="7"/>
      <c r="G27" s="7" t="s">
        <v>584</v>
      </c>
      <c r="H27" s="7"/>
      <c r="I27" s="7" t="s">
        <v>585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</row>
    <row r="28" customFormat="false" ht="12.8" hidden="false" customHeight="false" outlineLevel="0" collapsed="false">
      <c r="A28" s="7"/>
      <c r="B28" s="7"/>
      <c r="C28" s="7"/>
      <c r="D28" s="7"/>
      <c r="E28" s="7"/>
      <c r="F28" s="7"/>
      <c r="G28" s="7" t="s">
        <v>586</v>
      </c>
      <c r="H28" s="7"/>
      <c r="I28" s="7" t="s">
        <v>587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</row>
    <row r="29" customFormat="false" ht="12.8" hidden="false" customHeight="false" outlineLevel="0" collapsed="false">
      <c r="A29" s="7" t="n">
        <f aca="false">A22+H29-$H$4</f>
        <v>60</v>
      </c>
      <c r="B29" s="7"/>
      <c r="C29" s="7" t="n">
        <f aca="false">$C$4-A29</f>
        <v>912</v>
      </c>
      <c r="D29" s="7"/>
      <c r="E29" s="7" t="n">
        <f aca="false">E22+$H29</f>
        <v>3204</v>
      </c>
      <c r="F29" s="7"/>
      <c r="G29" s="7" t="s">
        <v>588</v>
      </c>
      <c r="H29" s="7" t="n">
        <v>4</v>
      </c>
      <c r="I29" s="7" t="s">
        <v>589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</row>
    <row r="30" customFormat="false" ht="12.8" hidden="false" customHeight="false" outlineLevel="0" collapsed="false">
      <c r="A30" s="0" t="n">
        <f aca="false">A22+20</f>
        <v>77</v>
      </c>
      <c r="B30" s="0" t="n">
        <f aca="false">A30+H30-$H$4</f>
        <v>78</v>
      </c>
      <c r="C30" s="0" t="n">
        <f aca="false">$C$4-A30</f>
        <v>895</v>
      </c>
      <c r="D30" s="0" t="n">
        <f aca="false">$C$4-B30</f>
        <v>894</v>
      </c>
      <c r="E30" s="0" t="n">
        <f aca="false">E22+20</f>
        <v>3220</v>
      </c>
      <c r="F30" s="0" t="n">
        <f aca="false">E30+$H30-$H4</f>
        <v>3221</v>
      </c>
      <c r="G30" s="0" t="s">
        <v>389</v>
      </c>
      <c r="H30" s="0" t="n">
        <v>2</v>
      </c>
      <c r="I30" s="0" t="s">
        <v>590</v>
      </c>
      <c r="J30" s="0" t="n">
        <f aca="false">J22+H30</f>
        <v>86</v>
      </c>
      <c r="K30" s="0" t="n">
        <f aca="false">F30-$E$5</f>
        <v>78</v>
      </c>
    </row>
    <row r="31" customFormat="false" ht="12.8" hidden="false" customHeight="false" outlineLevel="0" collapsed="false">
      <c r="A31" s="57"/>
      <c r="B31" s="57"/>
      <c r="C31" s="6"/>
      <c r="D31" s="6"/>
      <c r="E31" s="57"/>
      <c r="F31" s="57"/>
      <c r="G31" s="57" t="s">
        <v>591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</row>
    <row r="32" customFormat="false" ht="12.8" hidden="false" customHeight="false" outlineLevel="0" collapsed="false">
      <c r="A32" s="6"/>
      <c r="B32" s="6"/>
      <c r="C32" s="6"/>
      <c r="D32" s="6"/>
      <c r="E32" s="6"/>
      <c r="F32" s="6"/>
      <c r="G32" s="6" t="s">
        <v>592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customFormat="false" ht="12.8" hidden="false" customHeight="false" outlineLevel="0" collapsed="false">
      <c r="A33" s="0" t="n">
        <f aca="false">B30</f>
        <v>78</v>
      </c>
      <c r="B33" s="0" t="n">
        <f aca="false">A33+H33-$H$4</f>
        <v>89</v>
      </c>
      <c r="C33" s="0" t="n">
        <f aca="false">$C$4-A33</f>
        <v>894</v>
      </c>
      <c r="D33" s="0" t="n">
        <f aca="false">$C$4-B33</f>
        <v>883</v>
      </c>
      <c r="E33" s="0" t="n">
        <f aca="false">E30+1</f>
        <v>3221</v>
      </c>
      <c r="F33" s="0" t="n">
        <f aca="false">E33+$H33-$H4</f>
        <v>3232</v>
      </c>
      <c r="G33" s="0" t="s">
        <v>593</v>
      </c>
      <c r="H33" s="0" t="n">
        <v>12</v>
      </c>
      <c r="I33" s="0" t="s">
        <v>594</v>
      </c>
      <c r="J33" s="0" t="n">
        <f aca="false">J30+H33</f>
        <v>98</v>
      </c>
      <c r="K33" s="0" t="n">
        <f aca="false">F33-$E$5</f>
        <v>89</v>
      </c>
    </row>
    <row r="34" customFormat="false" ht="12.8" hidden="false" customHeight="false" outlineLevel="0" collapsed="false">
      <c r="A34" s="6"/>
      <c r="B34" s="6"/>
      <c r="C34" s="6"/>
      <c r="D34" s="6"/>
      <c r="E34" s="6"/>
      <c r="F34" s="6"/>
      <c r="G34" s="6" t="s">
        <v>595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</row>
    <row r="35" customFormat="false" ht="12.8" hidden="false" customHeight="false" outlineLevel="0" collapsed="false">
      <c r="A35" s="6"/>
      <c r="B35" s="6"/>
      <c r="C35" s="6"/>
      <c r="D35" s="6"/>
      <c r="E35" s="6"/>
      <c r="F35" s="6"/>
      <c r="G35" s="6" t="s">
        <v>596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customFormat="false" ht="12.8" hidden="false" customHeight="false" outlineLevel="0" collapsed="false">
      <c r="A36" s="7"/>
      <c r="B36" s="7"/>
      <c r="C36" s="7"/>
      <c r="D36" s="7"/>
      <c r="E36" s="7"/>
      <c r="F36" s="7"/>
      <c r="G36" s="7" t="s">
        <v>597</v>
      </c>
      <c r="H36" s="7"/>
      <c r="I36" s="7" t="s">
        <v>598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</row>
    <row r="37" customFormat="false" ht="12.8" hidden="false" customHeight="false" outlineLevel="0" collapsed="false">
      <c r="A37" s="7"/>
      <c r="B37" s="7"/>
      <c r="C37" s="7"/>
      <c r="D37" s="7"/>
      <c r="E37" s="7"/>
      <c r="F37" s="7"/>
      <c r="G37" s="7" t="s">
        <v>599</v>
      </c>
      <c r="H37" s="7"/>
      <c r="I37" s="7" t="s">
        <v>600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</row>
    <row r="38" customFormat="false" ht="12.8" hidden="false" customHeight="false" outlineLevel="0" collapsed="false">
      <c r="A38" s="7" t="n">
        <f aca="false">A33+H38-$H$4</f>
        <v>82</v>
      </c>
      <c r="B38" s="7"/>
      <c r="C38" s="7" t="n">
        <f aca="false">$C$4-A38</f>
        <v>890</v>
      </c>
      <c r="D38" s="7"/>
      <c r="E38" s="7" t="n">
        <f aca="false">E33+$H38</f>
        <v>3226</v>
      </c>
      <c r="F38" s="7"/>
      <c r="G38" s="7" t="s">
        <v>601</v>
      </c>
      <c r="H38" s="7" t="n">
        <v>5</v>
      </c>
      <c r="I38" s="7" t="s">
        <v>602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</row>
    <row r="39" customFormat="false" ht="12.8" hidden="false" customHeight="false" outlineLevel="0" collapsed="false">
      <c r="A39" s="7" t="n">
        <f aca="false">A33+H39-$H$4</f>
        <v>88</v>
      </c>
      <c r="B39" s="7"/>
      <c r="C39" s="7" t="n">
        <f aca="false">$C$4-A39</f>
        <v>884</v>
      </c>
      <c r="D39" s="7"/>
      <c r="E39" s="7" t="n">
        <f aca="false">E33+$H39</f>
        <v>3232</v>
      </c>
      <c r="F39" s="7"/>
      <c r="G39" s="7" t="s">
        <v>603</v>
      </c>
      <c r="H39" s="7" t="n">
        <v>11</v>
      </c>
      <c r="I39" s="7" t="s">
        <v>385</v>
      </c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</row>
    <row r="40" customFormat="false" ht="12.8" hidden="false" customHeight="false" outlineLevel="0" collapsed="false">
      <c r="A40" s="7" t="n">
        <f aca="false">A33+H40-$H$4</f>
        <v>89</v>
      </c>
      <c r="B40" s="7"/>
      <c r="C40" s="7" t="n">
        <f aca="false">$C$4-A40</f>
        <v>883</v>
      </c>
      <c r="D40" s="7"/>
      <c r="E40" s="7" t="n">
        <f aca="false">E33+$H40</f>
        <v>3233</v>
      </c>
      <c r="F40" s="7"/>
      <c r="G40" s="7" t="s">
        <v>604</v>
      </c>
      <c r="H40" s="7" t="n">
        <v>12</v>
      </c>
      <c r="I40" s="7" t="s">
        <v>605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</row>
    <row r="41" customFormat="false" ht="12.8" hidden="false" customHeight="false" outlineLevel="0" collapsed="false">
      <c r="A41" s="7"/>
      <c r="B41" s="7"/>
      <c r="C41" s="7"/>
      <c r="D41" s="7"/>
      <c r="E41" s="7"/>
      <c r="F41" s="7"/>
      <c r="G41" s="7" t="s">
        <v>606</v>
      </c>
      <c r="H41" s="7"/>
      <c r="I41" s="7" t="s">
        <v>607</v>
      </c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</row>
    <row r="42" customFormat="false" ht="12.8" hidden="false" customHeight="false" outlineLevel="0" collapsed="false">
      <c r="A42" s="7"/>
      <c r="B42" s="7"/>
      <c r="C42" s="7"/>
      <c r="D42" s="7"/>
      <c r="E42" s="7"/>
      <c r="F42" s="7"/>
      <c r="G42" s="7" t="s">
        <v>608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</row>
    <row r="43" customFormat="false" ht="12.8" hidden="false" customHeight="false" outlineLevel="0" collapsed="false">
      <c r="A43" s="7"/>
      <c r="B43" s="7"/>
      <c r="C43" s="7"/>
      <c r="D43" s="7"/>
      <c r="E43" s="7"/>
      <c r="F43" s="7"/>
      <c r="G43" s="7" t="s">
        <v>609</v>
      </c>
      <c r="H43" s="7"/>
      <c r="I43" s="7" t="s">
        <v>610</v>
      </c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</row>
    <row r="44" customFormat="false" ht="12.8" hidden="false" customHeight="false" outlineLevel="0" collapsed="false">
      <c r="A44" s="7"/>
      <c r="B44" s="7"/>
      <c r="C44" s="7" t="n">
        <f aca="false">D33</f>
        <v>883</v>
      </c>
      <c r="D44" s="7"/>
      <c r="E44" s="7" t="n">
        <f aca="false">F33</f>
        <v>3232</v>
      </c>
      <c r="F44" s="7"/>
      <c r="G44" s="7" t="s">
        <v>611</v>
      </c>
      <c r="H44" s="7"/>
      <c r="I44" s="7" t="s">
        <v>612</v>
      </c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</row>
    <row r="45" customFormat="false" ht="12.8" hidden="false" customHeight="false" outlineLevel="0" collapsed="false">
      <c r="A45" s="0" t="n">
        <f aca="false">B33</f>
        <v>89</v>
      </c>
      <c r="B45" s="0" t="n">
        <f aca="false">A45+H45-$H$4</f>
        <v>116</v>
      </c>
      <c r="C45" s="0" t="n">
        <f aca="false">$C$4-A45</f>
        <v>883</v>
      </c>
      <c r="D45" s="0" t="n">
        <f aca="false">$C$4-B45</f>
        <v>856</v>
      </c>
      <c r="E45" s="0" t="n">
        <f aca="false">F33</f>
        <v>3232</v>
      </c>
      <c r="F45" s="0" t="n">
        <f aca="false">E45+$H45</f>
        <v>3260</v>
      </c>
      <c r="G45" s="0" t="s">
        <v>613</v>
      </c>
      <c r="H45" s="0" t="n">
        <v>28</v>
      </c>
      <c r="I45" s="0" t="s">
        <v>614</v>
      </c>
      <c r="J45" s="0" t="n">
        <f aca="false">J33+H45</f>
        <v>126</v>
      </c>
      <c r="K45" s="0" t="n">
        <f aca="false">F45-$E$5</f>
        <v>117</v>
      </c>
    </row>
    <row r="46" customFormat="false" ht="12.8" hidden="false" customHeight="false" outlineLevel="0" collapsed="false">
      <c r="A46" s="7" t="n">
        <f aca="false">A45+H46-$H$4</f>
        <v>95</v>
      </c>
      <c r="B46" s="7"/>
      <c r="C46" s="7" t="n">
        <f aca="false">$C$4-A46</f>
        <v>877</v>
      </c>
      <c r="D46" s="7"/>
      <c r="E46" s="7" t="n">
        <f aca="false">E45+$H46</f>
        <v>3239</v>
      </c>
      <c r="F46" s="7"/>
      <c r="G46" s="7" t="s">
        <v>615</v>
      </c>
      <c r="H46" s="7" t="n">
        <v>7</v>
      </c>
      <c r="I46" s="7" t="s">
        <v>407</v>
      </c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</row>
    <row r="47" customFormat="false" ht="12.8" hidden="false" customHeight="false" outlineLevel="0" collapsed="false">
      <c r="A47" s="0" t="n">
        <f aca="false">A45+28</f>
        <v>117</v>
      </c>
      <c r="B47" s="0" t="n">
        <f aca="false">A47+H47-$H$4</f>
        <v>133</v>
      </c>
      <c r="C47" s="0" t="n">
        <f aca="false">$C$4-A47</f>
        <v>855</v>
      </c>
      <c r="D47" s="0" t="n">
        <f aca="false">$C$4-B47</f>
        <v>839</v>
      </c>
      <c r="E47" s="0" t="n">
        <f aca="false">F45</f>
        <v>3260</v>
      </c>
      <c r="F47" s="0" t="n">
        <f aca="false">E47+$H47-$H4</f>
        <v>3276</v>
      </c>
      <c r="G47" s="0" t="s">
        <v>499</v>
      </c>
      <c r="H47" s="0" t="n">
        <v>17</v>
      </c>
      <c r="I47" s="0" t="s">
        <v>411</v>
      </c>
      <c r="J47" s="0" t="n">
        <f aca="false">J45+H47</f>
        <v>143</v>
      </c>
      <c r="K47" s="0" t="n">
        <f aca="false">F47-$E$5</f>
        <v>133</v>
      </c>
    </row>
    <row r="48" customFormat="false" ht="12.8" hidden="false" customHeight="false" outlineLevel="0" collapsed="false">
      <c r="A48" s="6"/>
      <c r="B48" s="6"/>
      <c r="C48" s="6"/>
      <c r="D48" s="6"/>
      <c r="E48" s="6"/>
      <c r="F48" s="6"/>
      <c r="G48" s="6" t="s">
        <v>616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</row>
    <row r="49" customFormat="false" ht="12.8" hidden="false" customHeight="false" outlineLevel="0" collapsed="false">
      <c r="A49" s="6"/>
      <c r="B49" s="6"/>
      <c r="C49" s="6"/>
      <c r="D49" s="6"/>
      <c r="E49" s="6"/>
      <c r="F49" s="6"/>
      <c r="G49" s="6" t="s">
        <v>617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</row>
    <row r="50" customFormat="false" ht="12.8" hidden="false" customHeight="false" outlineLevel="0" collapsed="false">
      <c r="A50" s="6"/>
      <c r="B50" s="6"/>
      <c r="C50" s="6"/>
      <c r="D50" s="6"/>
      <c r="E50" s="6"/>
      <c r="F50" s="6"/>
      <c r="G50" s="6" t="s">
        <v>618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</row>
    <row r="51" customFormat="false" ht="12.8" hidden="false" customHeight="false" outlineLevel="0" collapsed="false">
      <c r="A51" s="58"/>
      <c r="B51" s="58"/>
      <c r="E51" s="58"/>
      <c r="F51" s="58"/>
      <c r="G51" s="58" t="s">
        <v>619</v>
      </c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</row>
    <row r="52" customFormat="false" ht="12.8" hidden="false" customHeight="false" outlineLevel="0" collapsed="false">
      <c r="A52" s="0" t="n">
        <f aca="false">A47+14</f>
        <v>131</v>
      </c>
      <c r="B52" s="0" t="n">
        <f aca="false">A52+H52-$H$4</f>
        <v>146</v>
      </c>
      <c r="C52" s="0" t="n">
        <f aca="false">$C$4-A52</f>
        <v>841</v>
      </c>
      <c r="D52" s="0" t="n">
        <f aca="false">$C$4-B52</f>
        <v>826</v>
      </c>
      <c r="E52" s="0" t="n">
        <f aca="false">E47+14</f>
        <v>3274</v>
      </c>
      <c r="F52" s="0" t="n">
        <f aca="false">E52+$H52-$H4</f>
        <v>3289</v>
      </c>
      <c r="G52" s="0" t="s">
        <v>620</v>
      </c>
      <c r="H52" s="0" t="n">
        <v>16</v>
      </c>
      <c r="I52" s="0" t="s">
        <v>413</v>
      </c>
      <c r="J52" s="0" t="n">
        <f aca="false">J47+H52</f>
        <v>159</v>
      </c>
      <c r="K52" s="0" t="n">
        <f aca="false">F52-$E$5</f>
        <v>146</v>
      </c>
    </row>
    <row r="53" customFormat="false" ht="12.8" hidden="false" customHeight="false" outlineLevel="0" collapsed="false">
      <c r="A53" s="6"/>
      <c r="B53" s="6"/>
      <c r="C53" s="6"/>
      <c r="D53" s="6"/>
      <c r="E53" s="6"/>
      <c r="F53" s="6"/>
      <c r="G53" s="6" t="s">
        <v>621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customFormat="false" ht="12.8" hidden="false" customHeight="false" outlineLevel="0" collapsed="false">
      <c r="A54" s="6"/>
      <c r="B54" s="6"/>
      <c r="C54" s="6"/>
      <c r="D54" s="6"/>
      <c r="E54" s="6"/>
      <c r="F54" s="6"/>
      <c r="G54" s="6" t="s">
        <v>622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customFormat="false" ht="12.8" hidden="false" customHeight="false" outlineLevel="0" collapsed="false">
      <c r="A55" s="7"/>
      <c r="B55" s="7"/>
      <c r="C55" s="7"/>
      <c r="D55" s="7"/>
      <c r="E55" s="7"/>
      <c r="F55" s="7"/>
      <c r="G55" s="7" t="s">
        <v>623</v>
      </c>
      <c r="H55" s="7"/>
      <c r="I55" s="7" t="s">
        <v>624</v>
      </c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</row>
    <row r="56" customFormat="false" ht="12.8" hidden="false" customHeight="false" outlineLevel="0" collapsed="false">
      <c r="A56" s="7" t="n">
        <f aca="false">A52+H56-$H$4</f>
        <v>132</v>
      </c>
      <c r="B56" s="7"/>
      <c r="C56" s="7" t="n">
        <f aca="false">$C$4-A56</f>
        <v>840</v>
      </c>
      <c r="D56" s="7"/>
      <c r="E56" s="7" t="n">
        <f aca="false">E52+$H56</f>
        <v>3276</v>
      </c>
      <c r="F56" s="7"/>
      <c r="G56" s="7" t="s">
        <v>625</v>
      </c>
      <c r="H56" s="7" t="n">
        <v>2</v>
      </c>
      <c r="I56" s="7" t="s">
        <v>626</v>
      </c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</row>
    <row r="57" customFormat="false" ht="12.8" hidden="false" customHeight="false" outlineLevel="0" collapsed="false">
      <c r="A57" s="0" t="n">
        <f aca="false">B52</f>
        <v>146</v>
      </c>
      <c r="B57" s="0" t="n">
        <f aca="false">A57+H57-$H$4</f>
        <v>186</v>
      </c>
      <c r="C57" s="0" t="n">
        <f aca="false">$C$4-A57</f>
        <v>826</v>
      </c>
      <c r="D57" s="0" t="n">
        <f aca="false">$C$4-B57</f>
        <v>786</v>
      </c>
      <c r="E57" s="0" t="n">
        <f aca="false">F52</f>
        <v>3289</v>
      </c>
      <c r="F57" s="0" t="n">
        <f aca="false">E57+$H57-$H4</f>
        <v>3329</v>
      </c>
      <c r="G57" s="0" t="s">
        <v>627</v>
      </c>
      <c r="H57" s="0" t="n">
        <v>41</v>
      </c>
      <c r="I57" s="0" t="s">
        <v>425</v>
      </c>
      <c r="J57" s="0" t="n">
        <f aca="false">J52+H57</f>
        <v>200</v>
      </c>
      <c r="K57" s="0" t="n">
        <f aca="false">F57-$E$5</f>
        <v>186</v>
      </c>
    </row>
    <row r="58" customFormat="false" ht="12.8" hidden="false" customHeight="false" outlineLevel="0" collapsed="false">
      <c r="A58" s="7" t="n">
        <f aca="false">A57+H58-$H$4</f>
        <v>172</v>
      </c>
      <c r="B58" s="7"/>
      <c r="C58" s="7" t="n">
        <f aca="false">$C$4-A58</f>
        <v>800</v>
      </c>
      <c r="D58" s="7"/>
      <c r="E58" s="7" t="n">
        <f aca="false">E57+$H58</f>
        <v>3316</v>
      </c>
      <c r="F58" s="7"/>
      <c r="G58" s="7" t="s">
        <v>628</v>
      </c>
      <c r="H58" s="7" t="n">
        <v>27</v>
      </c>
      <c r="I58" s="7" t="s">
        <v>438</v>
      </c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</row>
    <row r="59" customFormat="false" ht="12.8" hidden="false" customHeight="false" outlineLevel="0" collapsed="false">
      <c r="A59" s="0" t="n">
        <f aca="false">B57</f>
        <v>186</v>
      </c>
      <c r="B59" s="0" t="n">
        <f aca="false">A63</f>
        <v>209</v>
      </c>
      <c r="C59" s="0" t="n">
        <f aca="false">$C$4-A59</f>
        <v>786</v>
      </c>
      <c r="D59" s="0" t="n">
        <f aca="false">$C$4-B59</f>
        <v>763</v>
      </c>
      <c r="E59" s="17" t="n">
        <f aca="false">F57</f>
        <v>3329</v>
      </c>
      <c r="F59" s="17" t="n">
        <f aca="false">E59+$H59</f>
        <v>3329</v>
      </c>
      <c r="G59" s="17" t="str">
        <f aca="false">CONCATENATE(B59-A59," Jahre keine Regierung evtl. mit Regent")</f>
        <v>23 Jahre keine Regierung evtl. mit Regent</v>
      </c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</row>
    <row r="60" customFormat="false" ht="12.8" hidden="false" customHeight="false" outlineLevel="0" collapsed="false">
      <c r="A60" s="6"/>
      <c r="B60" s="6"/>
      <c r="C60" s="6"/>
      <c r="D60" s="6"/>
      <c r="E60" s="6"/>
      <c r="F60" s="6"/>
      <c r="G60" s="6" t="s">
        <v>629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customFormat="false" ht="12.8" hidden="false" customHeight="false" outlineLevel="0" collapsed="false">
      <c r="A61" s="6"/>
      <c r="B61" s="6"/>
      <c r="C61" s="6"/>
      <c r="D61" s="6"/>
      <c r="E61" s="6"/>
      <c r="F61" s="6"/>
      <c r="G61" s="6" t="s">
        <v>630</v>
      </c>
      <c r="H61" s="6"/>
      <c r="I61" s="6" t="s">
        <v>436</v>
      </c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customFormat="false" ht="12.8" hidden="false" customHeight="false" outlineLevel="0" collapsed="false">
      <c r="A62" s="6"/>
      <c r="B62" s="6"/>
      <c r="C62" s="6"/>
      <c r="D62" s="6"/>
      <c r="E62" s="6"/>
      <c r="F62" s="6"/>
      <c r="G62" s="6" t="s">
        <v>631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customFormat="false" ht="12.8" hidden="false" customHeight="false" outlineLevel="0" collapsed="false">
      <c r="A63" s="0" t="n">
        <f aca="false">A57+63</f>
        <v>209</v>
      </c>
      <c r="B63" s="0" t="n">
        <f aca="false">A63+H63</f>
        <v>209</v>
      </c>
      <c r="C63" s="0" t="n">
        <f aca="false">$C$4-A63</f>
        <v>763</v>
      </c>
      <c r="D63" s="0" t="n">
        <f aca="false">$C$4-B63</f>
        <v>763</v>
      </c>
      <c r="E63" s="0" t="n">
        <f aca="false">E57+63</f>
        <v>3352</v>
      </c>
      <c r="F63" s="0" t="n">
        <f aca="false">E63+$H63-$H4</f>
        <v>3351</v>
      </c>
      <c r="G63" s="0" t="s">
        <v>632</v>
      </c>
      <c r="H63" s="0" t="n">
        <v>0</v>
      </c>
      <c r="I63" s="0" t="s">
        <v>436</v>
      </c>
      <c r="J63" s="0" t="n">
        <f aca="false">J57+H63</f>
        <v>200</v>
      </c>
      <c r="K63" s="0" t="n">
        <f aca="false">F63-$E$5</f>
        <v>208</v>
      </c>
    </row>
    <row r="64" customFormat="false" ht="12.8" hidden="false" customHeight="false" outlineLevel="0" collapsed="false">
      <c r="A64" s="7"/>
      <c r="B64" s="7"/>
      <c r="C64" s="7"/>
      <c r="D64" s="7"/>
      <c r="E64" s="7"/>
      <c r="F64" s="7"/>
      <c r="G64" s="7" t="s">
        <v>633</v>
      </c>
      <c r="H64" s="7"/>
      <c r="I64" s="7" t="s">
        <v>436</v>
      </c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</row>
    <row r="65" customFormat="false" ht="12.8" hidden="false" customHeight="false" outlineLevel="0" collapsed="false">
      <c r="A65" s="0" t="n">
        <f aca="false">A63+1</f>
        <v>210</v>
      </c>
      <c r="B65" s="0" t="n">
        <f aca="false">A65+H65</f>
        <v>210</v>
      </c>
      <c r="C65" s="0" t="n">
        <f aca="false">$C$4-A65</f>
        <v>762</v>
      </c>
      <c r="D65" s="0" t="n">
        <f aca="false">$C$4-B65</f>
        <v>762</v>
      </c>
      <c r="E65" s="0" t="n">
        <f aca="false">F63+1</f>
        <v>3352</v>
      </c>
      <c r="F65" s="0" t="n">
        <f aca="false">E65+$H65</f>
        <v>3352</v>
      </c>
      <c r="G65" s="0" t="s">
        <v>634</v>
      </c>
      <c r="H65" s="0" t="n">
        <v>0</v>
      </c>
      <c r="I65" s="0" t="s">
        <v>438</v>
      </c>
      <c r="J65" s="0" t="n">
        <f aca="false">J63+H65</f>
        <v>200</v>
      </c>
      <c r="K65" s="0" t="n">
        <f aca="false">F65-$E$5</f>
        <v>209</v>
      </c>
    </row>
    <row r="66" customFormat="false" ht="12.8" hidden="false" customHeight="false" outlineLevel="0" collapsed="false">
      <c r="A66" s="7"/>
      <c r="B66" s="7"/>
      <c r="C66" s="7"/>
      <c r="D66" s="7"/>
      <c r="E66" s="7"/>
      <c r="F66" s="7"/>
      <c r="G66" s="7" t="s">
        <v>635</v>
      </c>
      <c r="H66" s="7" t="n">
        <v>0</v>
      </c>
      <c r="I66" s="7" t="s">
        <v>438</v>
      </c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</row>
    <row r="67" customFormat="false" ht="12.8" hidden="false" customHeight="false" outlineLevel="0" collapsed="false">
      <c r="A67" s="6"/>
      <c r="B67" s="6"/>
      <c r="C67" s="6"/>
      <c r="D67" s="6"/>
      <c r="E67" s="6"/>
      <c r="F67" s="6"/>
      <c r="G67" s="6" t="s">
        <v>636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</row>
    <row r="68" customFormat="false" ht="12.8" hidden="false" customHeight="false" outlineLevel="0" collapsed="false">
      <c r="A68" s="0" t="n">
        <f aca="false">B65</f>
        <v>210</v>
      </c>
      <c r="B68" s="0" t="n">
        <f aca="false">A68+H68-$H$4</f>
        <v>219</v>
      </c>
      <c r="C68" s="0" t="n">
        <f aca="false">$C$4-A68</f>
        <v>762</v>
      </c>
      <c r="D68" s="0" t="n">
        <f aca="false">$C$4-B68</f>
        <v>753</v>
      </c>
      <c r="E68" s="0" t="n">
        <f aca="false">F65</f>
        <v>3352</v>
      </c>
      <c r="F68" s="0" t="n">
        <f aca="false">E68+$H68-$H$4</f>
        <v>3361</v>
      </c>
      <c r="G68" s="0" t="s">
        <v>637</v>
      </c>
      <c r="H68" s="0" t="n">
        <v>10</v>
      </c>
      <c r="I68" s="0" t="s">
        <v>638</v>
      </c>
      <c r="J68" s="0" t="n">
        <f aca="false">J65+H68</f>
        <v>210</v>
      </c>
      <c r="K68" s="0" t="n">
        <f aca="false">F68-$E$5</f>
        <v>218</v>
      </c>
    </row>
    <row r="69" customFormat="false" ht="12.8" hidden="false" customHeight="false" outlineLevel="0" collapsed="false">
      <c r="A69" s="17" t="n">
        <f aca="false">B68</f>
        <v>219</v>
      </c>
      <c r="B69" s="17" t="n">
        <f aca="false">A72</f>
        <v>221</v>
      </c>
      <c r="C69" s="0" t="n">
        <f aca="false">$C$4-A69</f>
        <v>753</v>
      </c>
      <c r="D69" s="0" t="n">
        <f aca="false">$C$4-B69</f>
        <v>751</v>
      </c>
      <c r="E69" s="17" t="n">
        <f aca="false">F68</f>
        <v>3361</v>
      </c>
      <c r="F69" s="17" t="n">
        <f aca="false">E69+$H69</f>
        <v>3363</v>
      </c>
      <c r="G69" s="17" t="str">
        <f aca="false">CONCATENATE(B69-A69," Jahre keine Regierung evtl. mit Regent")</f>
        <v>2 Jahre keine Regierung evtl. mit Regent</v>
      </c>
      <c r="H69" s="17" t="n">
        <v>2</v>
      </c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</row>
    <row r="70" customFormat="false" ht="12.8" hidden="false" customHeight="false" outlineLevel="0" collapsed="false">
      <c r="A70" s="6"/>
      <c r="B70" s="6"/>
      <c r="C70" s="6"/>
      <c r="D70" s="6"/>
      <c r="E70" s="6"/>
      <c r="F70" s="6"/>
      <c r="G70" s="6" t="s">
        <v>639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</row>
    <row r="71" customFormat="false" ht="12.8" hidden="false" customHeight="false" outlineLevel="0" collapsed="false">
      <c r="A71" s="6"/>
      <c r="B71" s="6"/>
      <c r="C71" s="6"/>
      <c r="D71" s="6"/>
      <c r="E71" s="6"/>
      <c r="F71" s="6"/>
      <c r="G71" s="6" t="s">
        <v>640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</row>
    <row r="72" customFormat="false" ht="12.8" hidden="false" customHeight="false" outlineLevel="0" collapsed="false">
      <c r="A72" s="0" t="n">
        <f aca="false">A68+11</f>
        <v>221</v>
      </c>
      <c r="B72" s="0" t="n">
        <f aca="false">A72+H72-$H$4</f>
        <v>222</v>
      </c>
      <c r="C72" s="0" t="n">
        <f aca="false">$C$4-A72</f>
        <v>751</v>
      </c>
      <c r="D72" s="0" t="n">
        <f aca="false">$C$4-B72</f>
        <v>750</v>
      </c>
      <c r="E72" s="0" t="n">
        <f aca="false">F69</f>
        <v>3363</v>
      </c>
      <c r="F72" s="0" t="n">
        <f aca="false">E72+$H72-$H$4</f>
        <v>3364</v>
      </c>
      <c r="G72" s="0" t="s">
        <v>641</v>
      </c>
      <c r="H72" s="0" t="n">
        <v>2</v>
      </c>
      <c r="I72" s="0" t="s">
        <v>442</v>
      </c>
      <c r="J72" s="0" t="n">
        <f aca="false">J68+H72</f>
        <v>212</v>
      </c>
      <c r="K72" s="0" t="n">
        <f aca="false">F72-$E$5</f>
        <v>221</v>
      </c>
    </row>
    <row r="73" customFormat="false" ht="12.8" hidden="false" customHeight="false" outlineLevel="0" collapsed="false">
      <c r="A73" s="0" t="n">
        <f aca="false">A72+2</f>
        <v>223</v>
      </c>
      <c r="B73" s="0" t="n">
        <f aca="false">A73+H73-$H$4</f>
        <v>242</v>
      </c>
      <c r="C73" s="0" t="n">
        <f aca="false">$C$4-A73</f>
        <v>749</v>
      </c>
      <c r="D73" s="0" t="n">
        <f aca="false">$C$4-B73</f>
        <v>730</v>
      </c>
      <c r="E73" s="0" t="n">
        <f aca="false">F72+1</f>
        <v>3365</v>
      </c>
      <c r="F73" s="0" t="n">
        <f aca="false">E73+$H73-$H$4</f>
        <v>3384</v>
      </c>
      <c r="G73" s="0" t="s">
        <v>642</v>
      </c>
      <c r="H73" s="0" t="n">
        <v>20</v>
      </c>
      <c r="I73" s="0" t="s">
        <v>444</v>
      </c>
      <c r="J73" s="0" t="n">
        <f aca="false">J72+H73</f>
        <v>232</v>
      </c>
      <c r="K73" s="0" t="n">
        <f aca="false">F73-$E$5</f>
        <v>241</v>
      </c>
    </row>
    <row r="74" customFormat="false" ht="12.8" hidden="false" customHeight="false" outlineLevel="0" collapsed="false">
      <c r="A74" s="6"/>
      <c r="B74" s="6"/>
      <c r="C74" s="6"/>
      <c r="D74" s="6"/>
      <c r="E74" s="6"/>
      <c r="F74" s="6"/>
      <c r="G74" s="6" t="s">
        <v>643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</row>
    <row r="75" customFormat="false" ht="12.8" hidden="false" customHeight="false" outlineLevel="0" collapsed="false">
      <c r="A75" s="6"/>
      <c r="B75" s="6"/>
      <c r="C75" s="6"/>
      <c r="D75" s="6"/>
      <c r="E75" s="6"/>
      <c r="F75" s="6"/>
      <c r="G75" s="6" t="s">
        <v>644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</row>
    <row r="76" customFormat="false" ht="12.8" hidden="false" customHeight="false" outlineLevel="0" collapsed="false">
      <c r="A76" s="7" t="n">
        <f aca="false">A$73+H76-$H$4</f>
        <v>224</v>
      </c>
      <c r="B76" s="7"/>
      <c r="C76" s="7" t="n">
        <f aca="false">$C$4-A76</f>
        <v>748</v>
      </c>
      <c r="D76" s="7"/>
      <c r="E76" s="7" t="n">
        <f aca="false">E$73+$H76</f>
        <v>3367</v>
      </c>
      <c r="F76" s="7"/>
      <c r="G76" s="7" t="s">
        <v>645</v>
      </c>
      <c r="H76" s="7" t="n">
        <v>2</v>
      </c>
      <c r="I76" s="7" t="s">
        <v>646</v>
      </c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</row>
    <row r="77" customFormat="false" ht="12.8" hidden="false" customHeight="false" outlineLevel="0" collapsed="false">
      <c r="A77" s="7" t="n">
        <f aca="false">A$73+H77-$H$4</f>
        <v>239</v>
      </c>
      <c r="B77" s="7"/>
      <c r="C77" s="7" t="n">
        <f aca="false">$C$4-A77</f>
        <v>733</v>
      </c>
      <c r="D77" s="7"/>
      <c r="E77" s="7" t="n">
        <f aca="false">E$73+$H77</f>
        <v>3382</v>
      </c>
      <c r="F77" s="7"/>
      <c r="G77" s="7" t="s">
        <v>647</v>
      </c>
      <c r="H77" s="7" t="n">
        <v>17</v>
      </c>
      <c r="I77" s="7" t="s">
        <v>648</v>
      </c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</row>
    <row r="78" customFormat="false" ht="12.8" hidden="false" customHeight="false" outlineLevel="0" collapsed="false">
      <c r="A78" s="7"/>
      <c r="B78" s="7"/>
      <c r="C78" s="7"/>
      <c r="D78" s="7"/>
      <c r="E78" s="7" t="n">
        <f aca="false">F73</f>
        <v>3384</v>
      </c>
      <c r="F78" s="7"/>
      <c r="G78" s="7" t="s">
        <v>649</v>
      </c>
      <c r="H78" s="7"/>
      <c r="I78" s="7" t="s">
        <v>460</v>
      </c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</row>
    <row r="79" customFormat="false" ht="12.8" hidden="false" customHeight="false" outlineLevel="0" collapsed="false">
      <c r="A79" s="0" t="n">
        <f aca="false">A73+20</f>
        <v>243</v>
      </c>
      <c r="B79" s="0" t="n">
        <f aca="false">A79+H79-$H$4</f>
        <v>251</v>
      </c>
      <c r="C79" s="0" t="n">
        <f aca="false">$C$4-A79</f>
        <v>729</v>
      </c>
      <c r="D79" s="0" t="n">
        <f aca="false">$C$4-B79</f>
        <v>721</v>
      </c>
      <c r="E79" s="0" t="n">
        <f aca="false">E73+20</f>
        <v>3385</v>
      </c>
      <c r="F79" s="0" t="n">
        <f aca="false">E79+$H79-$H$4</f>
        <v>3393</v>
      </c>
      <c r="G79" s="0" t="s">
        <v>650</v>
      </c>
      <c r="H79" s="0" t="n">
        <v>9</v>
      </c>
      <c r="I79" s="0" t="s">
        <v>462</v>
      </c>
      <c r="J79" s="0" t="n">
        <f aca="false">J73+H79</f>
        <v>241</v>
      </c>
      <c r="K79" s="0" t="n">
        <f aca="false">F79-$E$5</f>
        <v>250</v>
      </c>
    </row>
    <row r="80" customFormat="false" ht="12.8" hidden="false" customHeight="false" outlineLevel="0" collapsed="false">
      <c r="A80" s="6"/>
      <c r="B80" s="6"/>
      <c r="C80" s="6"/>
      <c r="D80" s="6"/>
      <c r="E80" s="6"/>
      <c r="F80" s="6"/>
      <c r="G80" s="6" t="s">
        <v>616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</row>
    <row r="81" customFormat="false" ht="12.8" hidden="false" customHeight="false" outlineLevel="0" collapsed="false">
      <c r="A81" s="6"/>
      <c r="B81" s="6"/>
      <c r="C81" s="6"/>
      <c r="D81" s="6"/>
      <c r="E81" s="6"/>
      <c r="F81" s="6"/>
      <c r="G81" s="6" t="s">
        <v>651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</row>
    <row r="82" customFormat="false" ht="12.8" hidden="false" customHeight="false" outlineLevel="0" collapsed="false">
      <c r="A82" s="6"/>
      <c r="B82" s="6"/>
      <c r="C82" s="6"/>
      <c r="D82" s="6"/>
      <c r="E82" s="6"/>
      <c r="F82" s="6"/>
      <c r="G82" s="6" t="s">
        <v>652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</row>
    <row r="83" customFormat="false" ht="12.8" hidden="false" customHeight="false" outlineLevel="0" collapsed="false">
      <c r="A83" s="7"/>
      <c r="B83" s="7"/>
      <c r="C83" s="7"/>
      <c r="D83" s="7"/>
      <c r="E83" s="7"/>
      <c r="F83" s="7"/>
      <c r="G83" s="7" t="s">
        <v>653</v>
      </c>
      <c r="H83" s="7"/>
      <c r="I83" s="7" t="s">
        <v>654</v>
      </c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</row>
    <row r="84" customFormat="false" ht="12.8" hidden="false" customHeight="false" outlineLevel="0" collapsed="false">
      <c r="A84" s="7" t="n">
        <f aca="false">A79+H84</f>
        <v>246</v>
      </c>
      <c r="B84" s="7"/>
      <c r="C84" s="7" t="n">
        <f aca="false">$C$4-A84</f>
        <v>726</v>
      </c>
      <c r="D84" s="7"/>
      <c r="E84" s="7" t="n">
        <f aca="false">E79+$H84</f>
        <v>3388</v>
      </c>
      <c r="F84" s="7"/>
      <c r="G84" s="7" t="s">
        <v>655</v>
      </c>
      <c r="H84" s="7" t="n">
        <v>3</v>
      </c>
      <c r="I84" s="7" t="s">
        <v>656</v>
      </c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customFormat="false" ht="12.8" hidden="false" customHeight="false" outlineLevel="0" collapsed="false">
      <c r="A85" s="6"/>
      <c r="B85" s="6"/>
      <c r="C85" s="6"/>
      <c r="D85" s="6"/>
      <c r="E85" s="6"/>
      <c r="F85" s="6"/>
      <c r="G85" s="6" t="s">
        <v>657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</row>
    <row r="86" customFormat="false" ht="12.8" hidden="false" customHeight="false" outlineLevel="0" collapsed="false">
      <c r="A86" s="6"/>
      <c r="B86" s="6"/>
      <c r="C86" s="6"/>
      <c r="D86" s="6"/>
      <c r="E86" s="6"/>
      <c r="F86" s="6"/>
      <c r="G86" s="6" t="s">
        <v>658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</row>
    <row r="88" customFormat="false" ht="12.8" hidden="false" customHeight="false" outlineLevel="0" collapsed="false">
      <c r="A88" s="8" t="n">
        <f aca="false">A79+H88-$H$4</f>
        <v>251</v>
      </c>
      <c r="B88" s="8"/>
      <c r="C88" s="8" t="n">
        <f aca="false">$C$4-A88</f>
        <v>721</v>
      </c>
      <c r="D88" s="8"/>
      <c r="E88" s="8" t="n">
        <f aca="false">E79+$H88</f>
        <v>3394</v>
      </c>
      <c r="F88" s="8"/>
      <c r="G88" s="8" t="s">
        <v>659</v>
      </c>
      <c r="H88" s="8" t="n">
        <v>9</v>
      </c>
      <c r="I88" s="8" t="s">
        <v>660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</row>
    <row r="89" customFormat="false" ht="12.8" hidden="false" customHeight="false" outlineLevel="0" collapsed="false">
      <c r="A89" s="6"/>
      <c r="B89" s="6"/>
      <c r="C89" s="6"/>
      <c r="D89" s="6"/>
      <c r="E89" s="6"/>
      <c r="F89" s="6"/>
      <c r="G89" s="6" t="s">
        <v>661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</row>
    <row r="90" customFormat="false" ht="12.8" hidden="false" customHeight="false" outlineLevel="0" collapsed="false">
      <c r="A90" s="58"/>
      <c r="B90" s="58"/>
      <c r="E90" s="58"/>
      <c r="F90" s="58"/>
      <c r="G90" s="58" t="s">
        <v>662</v>
      </c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8"/>
      <c r="BL90" s="58"/>
    </row>
    <row r="92" customFormat="false" ht="12.8" hidden="false" customHeight="false" outlineLevel="0" collapsed="false">
      <c r="G92" s="0" t="s">
        <v>663</v>
      </c>
      <c r="H92" s="0" t="n">
        <f aca="false">C4-C88</f>
        <v>251</v>
      </c>
    </row>
    <row r="94" customFormat="false" ht="12.8" hidden="false" customHeight="false" outlineLevel="0" collapsed="false">
      <c r="G94" s="0" t="s">
        <v>664</v>
      </c>
      <c r="H94" s="0" t="n">
        <v>390</v>
      </c>
      <c r="I94" s="0" t="s">
        <v>665</v>
      </c>
    </row>
    <row r="97" customFormat="false" ht="13.8" hidden="false" customHeight="false" outlineLevel="0" collapsed="false">
      <c r="C97" s="59" t="s">
        <v>666</v>
      </c>
      <c r="D97" s="59"/>
      <c r="E97" s="59"/>
      <c r="F97" s="59"/>
      <c r="G97" s="59"/>
      <c r="H97" s="59"/>
      <c r="I97" s="59"/>
    </row>
    <row r="98" customFormat="false" ht="12.8" hidden="false" customHeight="false" outlineLevel="0" collapsed="false">
      <c r="A98" s="17"/>
      <c r="B98" s="17"/>
      <c r="C98" s="17" t="n">
        <f aca="false">C88+65</f>
        <v>786</v>
      </c>
      <c r="D98" s="17"/>
      <c r="E98" s="17"/>
      <c r="F98" s="17"/>
      <c r="G98" s="17" t="s">
        <v>667</v>
      </c>
      <c r="H98" s="17"/>
      <c r="I98" s="17" t="s">
        <v>668</v>
      </c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</row>
    <row r="99" customFormat="false" ht="12.8" hidden="false" customHeight="false" outlineLevel="0" collapsed="false">
      <c r="G99" s="0" t="s">
        <v>669</v>
      </c>
    </row>
    <row r="100" customFormat="false" ht="12.8" hidden="false" customHeight="false" outlineLevel="0" collapsed="false">
      <c r="G100" s="0" t="s">
        <v>670</v>
      </c>
    </row>
    <row r="101" customFormat="false" ht="12.8" hidden="false" customHeight="false" outlineLevel="0" collapsed="false">
      <c r="G101" s="0" t="str">
        <f aca="false">CONCATENATE("Ahas wird ",'Könige Südreich'!C83," Mitregent, ",'Könige Südreich'!C86," König. Pekach wird ",C73," König")</f>
        <v>Ahas wird 740 Mitregent, 733 König. Pekach wird 749 König</v>
      </c>
    </row>
    <row r="102" customFormat="false" ht="12.8" hidden="false" customHeight="false" outlineLevel="0" collapsed="false">
      <c r="G102" s="0" t="str">
        <f aca="false">CONCATENATE("Die gemeinsame Regierungszeit war von ",'Könige Südreich'!C86," bis ",D73)</f>
        <v>Die gemeinsame Regierungszeit war von 733 bis 730</v>
      </c>
    </row>
    <row r="103" customFormat="false" ht="12.8" hidden="false" customHeight="false" outlineLevel="0" collapsed="false">
      <c r="G103" s="0" t="s">
        <v>671</v>
      </c>
    </row>
    <row r="104" customFormat="false" ht="12.8" hidden="false" customHeight="false" outlineLevel="0" collapsed="false">
      <c r="G104" s="0" t="str">
        <f aca="false">CONCATENATE("und sich zwischen ",'Könige Südreich'!C86-65," und ",D73-65," ereignete")</f>
        <v>und sich zwischen 668 und 665 ereignete</v>
      </c>
    </row>
  </sheetData>
  <mergeCells count="29">
    <mergeCell ref="C1:K1"/>
    <mergeCell ref="A2:B2"/>
    <mergeCell ref="C2:D2"/>
    <mergeCell ref="E2:F2"/>
    <mergeCell ref="J2:K2"/>
    <mergeCell ref="G9:I9"/>
    <mergeCell ref="G10:I10"/>
    <mergeCell ref="G16:I16"/>
    <mergeCell ref="G19:I19"/>
    <mergeCell ref="G31:I31"/>
    <mergeCell ref="G32:I32"/>
    <mergeCell ref="G34:I34"/>
    <mergeCell ref="G35:I35"/>
    <mergeCell ref="G48:I48"/>
    <mergeCell ref="G49:I49"/>
    <mergeCell ref="G50:I50"/>
    <mergeCell ref="G51:I51"/>
    <mergeCell ref="G53:I53"/>
    <mergeCell ref="G54:I54"/>
    <mergeCell ref="G60:I60"/>
    <mergeCell ref="G62:I62"/>
    <mergeCell ref="G67:I67"/>
    <mergeCell ref="G70:I70"/>
    <mergeCell ref="G71:I71"/>
    <mergeCell ref="G74:I74"/>
    <mergeCell ref="G75:I75"/>
    <mergeCell ref="G81:I81"/>
    <mergeCell ref="G82:I82"/>
    <mergeCell ref="C97:I9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2"/>
  <sheetViews>
    <sheetView showFormulas="false" showGridLines="true" showRowColHeaders="true" showZeros="true" rightToLeft="false" tabSelected="false" showOutlineSymbols="true" defaultGridColor="true" view="normal" topLeftCell="A25" colorId="64" zoomScale="120" zoomScaleNormal="120" zoomScalePageLayoutView="100" workbookViewId="0">
      <selection pane="topLeft" activeCell="A47" activeCellId="0" sqref="A47"/>
    </sheetView>
  </sheetViews>
  <sheetFormatPr defaultRowHeight="12.8" zeroHeight="false" outlineLevelRow="0" outlineLevelCol="0"/>
  <cols>
    <col collapsed="false" customWidth="true" hidden="false" outlineLevel="0" max="1" min="1" style="0" width="9.17"/>
    <col collapsed="false" customWidth="true" hidden="false" outlineLevel="0" max="2" min="2" style="0" width="7.97"/>
    <col collapsed="false" customWidth="true" hidden="false" outlineLevel="0" max="3" min="3" style="0" width="9.24"/>
    <col collapsed="false" customWidth="true" hidden="false" outlineLevel="0" max="4" min="4" style="0" width="7.13"/>
    <col collapsed="false" customWidth="true" hidden="false" outlineLevel="0" max="5" min="5" style="0" width="9.66"/>
    <col collapsed="false" customWidth="true" hidden="false" outlineLevel="0" max="6" min="6" style="0" width="11.72"/>
    <col collapsed="false" customWidth="true" hidden="false" outlineLevel="0" max="7" min="7" style="0" width="15.54"/>
    <col collapsed="false" customWidth="true" hidden="false" outlineLevel="0" max="8" min="8" style="0" width="10.65"/>
    <col collapsed="false" customWidth="true" hidden="false" outlineLevel="0" max="9" min="9" style="0" width="14.8"/>
    <col collapsed="false" customWidth="true" hidden="false" outlineLevel="0" max="10" min="10" style="0" width="8.75"/>
    <col collapsed="false" customWidth="true" hidden="false" outlineLevel="0" max="11" min="11" style="0" width="9.59"/>
    <col collapsed="false" customWidth="true" hidden="false" outlineLevel="0" max="12" min="12" style="0" width="9.04"/>
    <col collapsed="false" customWidth="true" hidden="false" outlineLevel="0" max="13" min="13" style="0" width="8.54"/>
    <col collapsed="false" customWidth="true" hidden="false" outlineLevel="0" max="14" min="14" style="0" width="3.4"/>
    <col collapsed="false" customWidth="false" hidden="false" outlineLevel="0" max="1025" min="15" style="0" width="11.52"/>
  </cols>
  <sheetData>
    <row r="1" customFormat="false" ht="15" hidden="false" customHeight="false" outlineLevel="0" collapsed="false">
      <c r="A1" s="60" t="s">
        <v>672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customFormat="false" ht="13.8" hidden="false" customHeight="false" outlineLevel="0" collapsed="false">
      <c r="A2" s="59" t="s">
        <v>116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4" customFormat="false" ht="12.8" hidden="false" customHeight="false" outlineLevel="0" collapsed="false">
      <c r="A4" s="38" t="s">
        <v>204</v>
      </c>
      <c r="B4" s="38" t="s">
        <v>206</v>
      </c>
      <c r="C4" s="38" t="s">
        <v>131</v>
      </c>
      <c r="D4" s="38" t="s">
        <v>209</v>
      </c>
      <c r="E4" s="38" t="s">
        <v>210</v>
      </c>
      <c r="F4" s="38" t="s">
        <v>211</v>
      </c>
      <c r="G4" s="38" t="s">
        <v>673</v>
      </c>
      <c r="H4" s="38" t="s">
        <v>208</v>
      </c>
      <c r="I4" s="38" t="s">
        <v>216</v>
      </c>
      <c r="J4" s="38" t="s">
        <v>137</v>
      </c>
      <c r="K4" s="38" t="s">
        <v>214</v>
      </c>
      <c r="L4" s="38" t="s">
        <v>215</v>
      </c>
      <c r="M4" s="38" t="s">
        <v>217</v>
      </c>
      <c r="N4" s="38"/>
    </row>
    <row r="5" customFormat="false" ht="12.8" hidden="false" customHeight="false" outlineLevel="0" collapsed="false">
      <c r="A5" s="0" t="s">
        <v>22</v>
      </c>
      <c r="B5" s="0" t="s">
        <v>674</v>
      </c>
      <c r="C5" s="0" t="s">
        <v>675</v>
      </c>
      <c r="D5" s="0" t="s">
        <v>676</v>
      </c>
      <c r="E5" s="0" t="s">
        <v>257</v>
      </c>
      <c r="F5" s="0" t="s">
        <v>677</v>
      </c>
      <c r="H5" s="0" t="s">
        <v>678</v>
      </c>
      <c r="I5" s="0" t="s">
        <v>679</v>
      </c>
      <c r="J5" s="0" t="s">
        <v>213</v>
      </c>
      <c r="K5" s="0" t="s">
        <v>680</v>
      </c>
      <c r="L5" s="0" t="s">
        <v>681</v>
      </c>
      <c r="M5" s="0" t="s">
        <v>682</v>
      </c>
    </row>
    <row r="6" customFormat="false" ht="12.8" hidden="false" customHeight="false" outlineLevel="0" collapsed="false">
      <c r="A6" s="0" t="s">
        <v>683</v>
      </c>
      <c r="B6" s="0" t="s">
        <v>684</v>
      </c>
      <c r="C6" s="0" t="s">
        <v>685</v>
      </c>
      <c r="D6" s="0" t="s">
        <v>686</v>
      </c>
      <c r="E6" s="0" t="s">
        <v>687</v>
      </c>
      <c r="F6" s="0" t="s">
        <v>272</v>
      </c>
      <c r="H6" s="0" t="s">
        <v>688</v>
      </c>
      <c r="I6" s="0" t="s">
        <v>689</v>
      </c>
      <c r="J6" s="0" t="s">
        <v>212</v>
      </c>
      <c r="K6" s="0" t="s">
        <v>690</v>
      </c>
      <c r="M6" s="0" t="s">
        <v>691</v>
      </c>
    </row>
    <row r="7" customFormat="false" ht="12.8" hidden="false" customHeight="false" outlineLevel="0" collapsed="false">
      <c r="A7" s="0" t="s">
        <v>692</v>
      </c>
      <c r="B7" s="0" t="s">
        <v>693</v>
      </c>
      <c r="C7" s="0" t="s">
        <v>694</v>
      </c>
      <c r="D7" s="25" t="s">
        <v>692</v>
      </c>
      <c r="E7" s="0" t="s">
        <v>695</v>
      </c>
      <c r="F7" s="0" t="s">
        <v>696</v>
      </c>
      <c r="H7" s="0" t="s">
        <v>697</v>
      </c>
      <c r="I7" s="0" t="s">
        <v>698</v>
      </c>
      <c r="K7" s="0" t="s">
        <v>699</v>
      </c>
      <c r="M7" s="0" t="s">
        <v>700</v>
      </c>
    </row>
    <row r="8" customFormat="false" ht="12.8" hidden="false" customHeight="false" outlineLevel="0" collapsed="false">
      <c r="A8" s="0" t="s">
        <v>701</v>
      </c>
      <c r="B8" s="0" t="s">
        <v>702</v>
      </c>
      <c r="D8" s="25" t="s">
        <v>703</v>
      </c>
      <c r="E8" s="0" t="s">
        <v>704</v>
      </c>
      <c r="H8" s="0" t="s">
        <v>705</v>
      </c>
      <c r="I8" s="0" t="s">
        <v>706</v>
      </c>
      <c r="K8" s="0" t="s">
        <v>707</v>
      </c>
      <c r="M8" s="0" t="s">
        <v>708</v>
      </c>
    </row>
    <row r="9" customFormat="false" ht="12.8" hidden="false" customHeight="false" outlineLevel="0" collapsed="false">
      <c r="B9" s="0" t="s">
        <v>709</v>
      </c>
      <c r="D9" s="0" t="s">
        <v>710</v>
      </c>
      <c r="H9" s="0" t="s">
        <v>711</v>
      </c>
      <c r="I9" s="25" t="s">
        <v>712</v>
      </c>
      <c r="K9" s="0" t="s">
        <v>713</v>
      </c>
    </row>
    <row r="10" customFormat="false" ht="12.8" hidden="false" customHeight="false" outlineLevel="0" collapsed="false">
      <c r="B10" s="0" t="s">
        <v>714</v>
      </c>
      <c r="H10" s="0" t="s">
        <v>715</v>
      </c>
      <c r="I10" s="25" t="s">
        <v>716</v>
      </c>
      <c r="K10" s="0" t="s">
        <v>717</v>
      </c>
    </row>
    <row r="11" customFormat="false" ht="12.8" hidden="false" customHeight="false" outlineLevel="0" collapsed="false">
      <c r="H11" s="0" t="s">
        <v>718</v>
      </c>
      <c r="I11" s="0" t="s">
        <v>719</v>
      </c>
      <c r="K11" s="0" t="s">
        <v>720</v>
      </c>
    </row>
    <row r="12" customFormat="false" ht="12.8" hidden="false" customHeight="false" outlineLevel="0" collapsed="false">
      <c r="K12" s="0" t="s">
        <v>721</v>
      </c>
    </row>
    <row r="13" customFormat="false" ht="12.8" hidden="false" customHeight="false" outlineLevel="0" collapsed="false">
      <c r="K13" s="0" t="s">
        <v>722</v>
      </c>
    </row>
    <row r="14" customFormat="false" ht="12.8" hidden="false" customHeight="false" outlineLevel="0" collapsed="false">
      <c r="K14" s="0" t="s">
        <v>723</v>
      </c>
    </row>
    <row r="16" customFormat="false" ht="12.8" hidden="false" customHeight="false" outlineLevel="0" collapsed="false">
      <c r="A16" s="0" t="n">
        <v>5</v>
      </c>
      <c r="B16" s="0" t="n">
        <v>7</v>
      </c>
      <c r="C16" s="0" t="n">
        <v>4</v>
      </c>
      <c r="D16" s="0" t="n">
        <v>6</v>
      </c>
      <c r="E16" s="0" t="n">
        <v>5</v>
      </c>
      <c r="F16" s="0" t="n">
        <v>4</v>
      </c>
      <c r="G16" s="0" t="n">
        <v>1</v>
      </c>
      <c r="H16" s="0" t="n">
        <v>8</v>
      </c>
      <c r="I16" s="0" t="n">
        <v>8</v>
      </c>
      <c r="J16" s="0" t="n">
        <v>3</v>
      </c>
      <c r="K16" s="0" t="n">
        <v>11</v>
      </c>
      <c r="L16" s="0" t="n">
        <v>2</v>
      </c>
      <c r="M16" s="0" t="n">
        <v>5</v>
      </c>
      <c r="N16" s="0" t="n">
        <f aca="false">SUM(A16:M16)</f>
        <v>69</v>
      </c>
    </row>
    <row r="17" customFormat="false" ht="12.8" hidden="false" customHeight="false" outlineLevel="0" collapsed="false">
      <c r="L17" s="17" t="s">
        <v>724</v>
      </c>
      <c r="M17" s="17"/>
      <c r="N17" s="0" t="n">
        <v>70</v>
      </c>
    </row>
    <row r="18" customFormat="false" ht="12.8" hidden="false" customHeight="false" outlineLevel="0" collapsed="false">
      <c r="A18" s="2" t="s">
        <v>725</v>
      </c>
      <c r="B18" s="2"/>
      <c r="C18" s="2"/>
      <c r="D18" s="2"/>
      <c r="E18" s="2"/>
      <c r="F18" s="2" t="s">
        <v>726</v>
      </c>
      <c r="G18" s="2"/>
      <c r="H18" s="2"/>
    </row>
    <row r="19" customFormat="false" ht="12.8" hidden="false" customHeight="false" outlineLevel="0" collapsed="false">
      <c r="A19" s="19" t="s">
        <v>204</v>
      </c>
      <c r="B19" s="36" t="n">
        <v>46500</v>
      </c>
      <c r="F19" s="19" t="s">
        <v>158</v>
      </c>
      <c r="G19" s="19" t="s">
        <v>207</v>
      </c>
    </row>
    <row r="20" customFormat="false" ht="12.8" hidden="false" customHeight="false" outlineLevel="0" collapsed="false">
      <c r="A20" s="19" t="s">
        <v>206</v>
      </c>
      <c r="B20" s="36" t="n">
        <v>59300</v>
      </c>
      <c r="F20" s="19" t="n">
        <v>0</v>
      </c>
      <c r="G20" s="36" t="n">
        <v>70</v>
      </c>
    </row>
    <row r="21" customFormat="false" ht="12.8" hidden="false" customHeight="false" outlineLevel="0" collapsed="false">
      <c r="A21" s="19" t="s">
        <v>208</v>
      </c>
      <c r="B21" s="36" t="n">
        <v>45650</v>
      </c>
      <c r="F21" s="19" t="n">
        <v>15</v>
      </c>
      <c r="G21" s="36" t="n">
        <f aca="false">G20*2</f>
        <v>140</v>
      </c>
    </row>
    <row r="22" customFormat="false" ht="12.8" hidden="false" customHeight="false" outlineLevel="0" collapsed="false">
      <c r="A22" s="19" t="s">
        <v>209</v>
      </c>
      <c r="B22" s="36" t="n">
        <v>74600</v>
      </c>
      <c r="F22" s="19" t="n">
        <v>30</v>
      </c>
      <c r="G22" s="36" t="n">
        <f aca="false">G21*2</f>
        <v>280</v>
      </c>
    </row>
    <row r="23" customFormat="false" ht="12.8" hidden="false" customHeight="false" outlineLevel="0" collapsed="false">
      <c r="A23" s="19" t="s">
        <v>210</v>
      </c>
      <c r="B23" s="36" t="n">
        <v>54400</v>
      </c>
      <c r="F23" s="19" t="n">
        <v>45</v>
      </c>
      <c r="G23" s="36" t="n">
        <f aca="false">G22*2</f>
        <v>560</v>
      </c>
    </row>
    <row r="24" customFormat="false" ht="12.8" hidden="false" customHeight="false" outlineLevel="0" collapsed="false">
      <c r="A24" s="19" t="s">
        <v>211</v>
      </c>
      <c r="B24" s="36" t="n">
        <v>57400</v>
      </c>
      <c r="F24" s="19" t="n">
        <v>60</v>
      </c>
      <c r="G24" s="36" t="n">
        <f aca="false">G23*2</f>
        <v>1120</v>
      </c>
    </row>
    <row r="25" customFormat="false" ht="12.8" hidden="false" customHeight="false" outlineLevel="0" collapsed="false">
      <c r="A25" s="19" t="s">
        <v>212</v>
      </c>
      <c r="B25" s="36" t="n">
        <v>40500</v>
      </c>
      <c r="F25" s="19" t="n">
        <v>75</v>
      </c>
      <c r="G25" s="36" t="n">
        <f aca="false">G24*2</f>
        <v>2240</v>
      </c>
    </row>
    <row r="26" customFormat="false" ht="12.8" hidden="false" customHeight="false" outlineLevel="0" collapsed="false">
      <c r="A26" s="19" t="s">
        <v>213</v>
      </c>
      <c r="B26" s="36" t="n">
        <v>32200</v>
      </c>
      <c r="F26" s="19" t="n">
        <v>90</v>
      </c>
      <c r="G26" s="36" t="n">
        <f aca="false">G25*2</f>
        <v>4480</v>
      </c>
    </row>
    <row r="27" customFormat="false" ht="12.8" hidden="false" customHeight="false" outlineLevel="0" collapsed="false">
      <c r="A27" s="19" t="s">
        <v>214</v>
      </c>
      <c r="B27" s="36" t="n">
        <v>35400</v>
      </c>
      <c r="F27" s="19" t="n">
        <v>105</v>
      </c>
      <c r="G27" s="36" t="n">
        <f aca="false">G26*2</f>
        <v>8960</v>
      </c>
    </row>
    <row r="28" customFormat="false" ht="12.8" hidden="false" customHeight="false" outlineLevel="0" collapsed="false">
      <c r="A28" s="19" t="s">
        <v>215</v>
      </c>
      <c r="B28" s="36" t="n">
        <v>62700</v>
      </c>
      <c r="F28" s="19" t="n">
        <v>120</v>
      </c>
      <c r="G28" s="36" t="n">
        <f aca="false">G27*2</f>
        <v>17920</v>
      </c>
    </row>
    <row r="29" customFormat="false" ht="12.8" hidden="false" customHeight="false" outlineLevel="0" collapsed="false">
      <c r="A29" s="19" t="s">
        <v>216</v>
      </c>
      <c r="B29" s="36" t="n">
        <v>41500</v>
      </c>
      <c r="F29" s="19" t="n">
        <v>135</v>
      </c>
      <c r="G29" s="36" t="n">
        <f aca="false">G28*2</f>
        <v>35840</v>
      </c>
    </row>
    <row r="30" customFormat="false" ht="12.8" hidden="false" customHeight="false" outlineLevel="0" collapsed="false">
      <c r="A30" s="19" t="s">
        <v>217</v>
      </c>
      <c r="B30" s="36" t="n">
        <v>53400</v>
      </c>
      <c r="F30" s="19" t="n">
        <v>150</v>
      </c>
      <c r="G30" s="36" t="n">
        <f aca="false">G29*2</f>
        <v>71680</v>
      </c>
    </row>
    <row r="31" customFormat="false" ht="12.8" hidden="false" customHeight="false" outlineLevel="0" collapsed="false">
      <c r="A31" s="19" t="s">
        <v>727</v>
      </c>
      <c r="B31" s="36" t="n">
        <f aca="false">SUM(B19:B30)</f>
        <v>603550</v>
      </c>
      <c r="F31" s="19" t="n">
        <v>165</v>
      </c>
      <c r="G31" s="36" t="n">
        <f aca="false">G30*2</f>
        <v>143360</v>
      </c>
    </row>
    <row r="32" customFormat="false" ht="12.8" hidden="false" customHeight="false" outlineLevel="0" collapsed="false">
      <c r="A32" s="19"/>
      <c r="B32" s="19"/>
      <c r="F32" s="19" t="n">
        <v>180</v>
      </c>
      <c r="G32" s="36" t="n">
        <f aca="false">G31*2</f>
        <v>286720</v>
      </c>
    </row>
    <row r="33" customFormat="false" ht="12.8" hidden="false" customHeight="false" outlineLevel="0" collapsed="false">
      <c r="A33" s="19"/>
      <c r="B33" s="19"/>
      <c r="F33" s="19" t="n">
        <v>195</v>
      </c>
      <c r="G33" s="36" t="n">
        <f aca="false">G32*2</f>
        <v>573440</v>
      </c>
    </row>
    <row r="34" customFormat="false" ht="12.8" hidden="false" customHeight="false" outlineLevel="0" collapsed="false">
      <c r="A34" s="19"/>
      <c r="B34" s="19"/>
      <c r="F34" s="19" t="n">
        <v>210</v>
      </c>
      <c r="G34" s="36" t="n">
        <f aca="false">G33*2</f>
        <v>1146880</v>
      </c>
    </row>
    <row r="35" customFormat="false" ht="12.8" hidden="false" customHeight="false" outlineLevel="0" collapsed="false">
      <c r="A35" s="19"/>
      <c r="B35" s="19"/>
      <c r="C35" s="19"/>
      <c r="F35" s="17" t="s">
        <v>728</v>
      </c>
      <c r="G35" s="17"/>
      <c r="H35" s="17"/>
      <c r="I35" s="17"/>
      <c r="J35" s="17"/>
      <c r="K35" s="17"/>
    </row>
    <row r="37" customFormat="false" ht="12.8" hidden="false" customHeight="false" outlineLevel="0" collapsed="false">
      <c r="A37" s="2" t="s">
        <v>729</v>
      </c>
      <c r="B37" s="2"/>
      <c r="C37" s="2"/>
      <c r="D37" s="2"/>
      <c r="E37" s="2"/>
      <c r="F37" s="2"/>
      <c r="I37" s="2" t="s">
        <v>730</v>
      </c>
      <c r="J37" s="2"/>
      <c r="K37" s="2"/>
    </row>
    <row r="38" customFormat="false" ht="12.8" hidden="false" customHeight="false" outlineLevel="0" collapsed="false">
      <c r="J38" s="0" t="s">
        <v>1</v>
      </c>
    </row>
    <row r="39" customFormat="false" ht="12.8" hidden="false" customHeight="false" outlineLevel="0" collapsed="false">
      <c r="A39" s="17" t="s">
        <v>731</v>
      </c>
      <c r="B39" s="17"/>
      <c r="C39" s="17"/>
      <c r="D39" s="17"/>
      <c r="E39" s="17"/>
      <c r="F39" s="17"/>
      <c r="G39" s="0" t="s">
        <v>146</v>
      </c>
      <c r="I39" s="0" t="s">
        <v>131</v>
      </c>
    </row>
    <row r="40" customFormat="false" ht="12.8" hidden="false" customHeight="false" outlineLevel="0" collapsed="false">
      <c r="A40" s="17" t="s">
        <v>732</v>
      </c>
      <c r="B40" s="17"/>
      <c r="C40" s="17"/>
      <c r="D40" s="17"/>
      <c r="E40" s="17"/>
      <c r="F40" s="17"/>
      <c r="G40" s="17"/>
      <c r="I40" s="0" t="s">
        <v>733</v>
      </c>
      <c r="J40" s="0" t="n">
        <f aca="false">137-43</f>
        <v>94</v>
      </c>
      <c r="K40" s="0" t="s">
        <v>734</v>
      </c>
    </row>
    <row r="41" customFormat="false" ht="12.8" hidden="false" customHeight="false" outlineLevel="0" collapsed="false">
      <c r="A41" s="17" t="s">
        <v>735</v>
      </c>
      <c r="B41" s="17"/>
      <c r="C41" s="17"/>
      <c r="D41" s="17"/>
      <c r="E41" s="17"/>
      <c r="F41" s="17"/>
      <c r="G41" s="0" t="s">
        <v>149</v>
      </c>
      <c r="I41" s="0" t="s">
        <v>685</v>
      </c>
      <c r="J41" s="0" t="n">
        <v>133</v>
      </c>
      <c r="K41" s="0" t="s">
        <v>734</v>
      </c>
    </row>
    <row r="42" customFormat="false" ht="12.8" hidden="false" customHeight="false" outlineLevel="0" collapsed="false">
      <c r="A42" s="17" t="s">
        <v>736</v>
      </c>
      <c r="B42" s="17"/>
      <c r="C42" s="17"/>
      <c r="D42" s="17"/>
      <c r="E42" s="17"/>
      <c r="F42" s="17"/>
      <c r="G42" s="0" t="s">
        <v>155</v>
      </c>
      <c r="I42" s="0" t="s">
        <v>737</v>
      </c>
      <c r="J42" s="0" t="n">
        <v>137</v>
      </c>
      <c r="K42" s="0" t="s">
        <v>734</v>
      </c>
    </row>
    <row r="43" customFormat="false" ht="12.8" hidden="false" customHeight="false" outlineLevel="0" collapsed="false">
      <c r="A43" s="17" t="s">
        <v>738</v>
      </c>
      <c r="B43" s="17"/>
      <c r="C43" s="17"/>
      <c r="D43" s="17"/>
      <c r="E43" s="17"/>
      <c r="F43" s="17"/>
      <c r="I43" s="0" t="s">
        <v>739</v>
      </c>
    </row>
    <row r="44" customFormat="false" ht="12.8" hidden="false" customHeight="false" outlineLevel="0" collapsed="false">
      <c r="A44" s="17" t="s">
        <v>740</v>
      </c>
      <c r="B44" s="17"/>
      <c r="C44" s="17"/>
      <c r="D44" s="17"/>
      <c r="E44" s="17"/>
      <c r="F44" s="17"/>
      <c r="G44" s="0" t="s">
        <v>126</v>
      </c>
      <c r="I44" s="0" t="s">
        <v>741</v>
      </c>
      <c r="J44" s="0" t="n">
        <v>80</v>
      </c>
      <c r="K44" s="0" t="s">
        <v>742</v>
      </c>
    </row>
    <row r="45" customFormat="false" ht="12.8" hidden="false" customHeight="false" outlineLevel="0" collapsed="false">
      <c r="A45" s="17" t="s">
        <v>743</v>
      </c>
      <c r="B45" s="17"/>
      <c r="C45" s="17"/>
      <c r="D45" s="17"/>
      <c r="E45" s="17"/>
      <c r="F45" s="17"/>
      <c r="J45" s="0" t="n">
        <f aca="false">SUM(J40:J44)</f>
        <v>444</v>
      </c>
    </row>
    <row r="46" customFormat="false" ht="12.8" hidden="false" customHeight="false" outlineLevel="0" collapsed="false">
      <c r="A46" s="17" t="s">
        <v>744</v>
      </c>
      <c r="B46" s="17"/>
      <c r="C46" s="17"/>
      <c r="D46" s="17"/>
      <c r="E46" s="17"/>
      <c r="F46" s="17"/>
      <c r="G46" s="0" t="s">
        <v>745</v>
      </c>
    </row>
    <row r="47" customFormat="false" ht="12.8" hidden="false" customHeight="false" outlineLevel="0" collapsed="false">
      <c r="A47" s="17" t="s">
        <v>746</v>
      </c>
      <c r="B47" s="17"/>
      <c r="C47" s="17"/>
      <c r="D47" s="17"/>
      <c r="E47" s="17"/>
      <c r="F47" s="17"/>
      <c r="G47" s="0" t="s">
        <v>747</v>
      </c>
    </row>
    <row r="48" customFormat="false" ht="12.8" hidden="false" customHeight="false" outlineLevel="0" collapsed="false">
      <c r="A48" s="0" t="s">
        <v>204</v>
      </c>
      <c r="C48" s="17" t="s">
        <v>748</v>
      </c>
      <c r="D48" s="17"/>
    </row>
    <row r="49" customFormat="false" ht="12.8" hidden="false" customHeight="false" outlineLevel="0" collapsed="false">
      <c r="A49" s="0" t="s">
        <v>206</v>
      </c>
      <c r="C49" s="17" t="s">
        <v>749</v>
      </c>
      <c r="D49" s="17"/>
    </row>
    <row r="50" customFormat="false" ht="12.8" hidden="false" customHeight="false" outlineLevel="0" collapsed="false">
      <c r="A50" s="0" t="s">
        <v>131</v>
      </c>
      <c r="C50" s="17" t="s">
        <v>750</v>
      </c>
      <c r="D50" s="17"/>
    </row>
    <row r="51" customFormat="false" ht="12.8" hidden="false" customHeight="false" outlineLevel="0" collapsed="false">
      <c r="A51" s="0" t="s">
        <v>209</v>
      </c>
      <c r="C51" s="0" t="s">
        <v>751</v>
      </c>
    </row>
    <row r="52" customFormat="false" ht="12.8" hidden="false" customHeight="false" outlineLevel="0" collapsed="false">
      <c r="A52" s="17" t="s">
        <v>752</v>
      </c>
      <c r="B52" s="17"/>
      <c r="C52" s="17"/>
      <c r="D52" s="17"/>
      <c r="E52" s="17"/>
      <c r="F52" s="17"/>
    </row>
  </sheetData>
  <mergeCells count="21">
    <mergeCell ref="A1:N1"/>
    <mergeCell ref="A2:N2"/>
    <mergeCell ref="L17:M17"/>
    <mergeCell ref="A18:E18"/>
    <mergeCell ref="F18:H18"/>
    <mergeCell ref="F35:K35"/>
    <mergeCell ref="A37:F37"/>
    <mergeCell ref="I37:K37"/>
    <mergeCell ref="A39:F39"/>
    <mergeCell ref="A40:G40"/>
    <mergeCell ref="A41:F41"/>
    <mergeCell ref="A42:F42"/>
    <mergeCell ref="A43:F43"/>
    <mergeCell ref="A44:F44"/>
    <mergeCell ref="A45:F45"/>
    <mergeCell ref="A46:F46"/>
    <mergeCell ref="A47:F47"/>
    <mergeCell ref="C48:D48"/>
    <mergeCell ref="C49:D49"/>
    <mergeCell ref="C50:D50"/>
    <mergeCell ref="A52:F5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L6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6" activeCellId="0" sqref="C6"/>
    </sheetView>
  </sheetViews>
  <sheetFormatPr defaultRowHeight="12.8" zeroHeight="false" outlineLevelRow="0" outlineLevelCol="0"/>
  <cols>
    <col collapsed="false" customWidth="true" hidden="false" outlineLevel="0" max="2" min="1" style="17" width="6.96"/>
    <col collapsed="false" customWidth="true" hidden="false" outlineLevel="0" max="3" min="3" style="17" width="25.86"/>
    <col collapsed="false" customWidth="true" hidden="false" outlineLevel="0" max="4" min="4" style="17" width="39.81"/>
    <col collapsed="false" customWidth="true" hidden="false" outlineLevel="0" max="5" min="5" style="17" width="37.74"/>
    <col collapsed="false" customWidth="true" hidden="false" outlineLevel="0" max="6" min="6" style="17" width="15.1"/>
    <col collapsed="false" customWidth="false" hidden="false" outlineLevel="0" max="64" min="7" style="17" width="11.52"/>
    <col collapsed="false" customWidth="false" hidden="false" outlineLevel="0" max="1025" min="65" style="0" width="11.52"/>
  </cols>
  <sheetData>
    <row r="1" customFormat="false" ht="15" hidden="false" customHeight="false" outlineLevel="0" collapsed="false">
      <c r="A1" s="61" t="s">
        <v>753</v>
      </c>
      <c r="B1" s="61"/>
      <c r="C1" s="61"/>
      <c r="D1" s="61"/>
      <c r="E1" s="61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</row>
    <row r="2" customFormat="false" ht="12.8" hidden="false" customHeight="false" outlineLevel="0" collapsed="false">
      <c r="A2" s="63" t="s">
        <v>754</v>
      </c>
      <c r="B2" s="63"/>
      <c r="C2" s="38"/>
      <c r="D2" s="38" t="s">
        <v>755</v>
      </c>
      <c r="E2" s="38" t="s">
        <v>756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</row>
    <row r="3" customFormat="false" ht="12.8" hidden="false" customHeight="false" outlineLevel="0" collapsed="false">
      <c r="A3" s="17" t="n">
        <v>604</v>
      </c>
      <c r="B3" s="17" t="n">
        <v>562</v>
      </c>
      <c r="C3" s="17" t="s">
        <v>757</v>
      </c>
    </row>
    <row r="4" customFormat="false" ht="12.8" hidden="false" customHeight="false" outlineLevel="0" collapsed="false">
      <c r="A4" s="64" t="n">
        <v>606</v>
      </c>
      <c r="B4" s="8"/>
      <c r="C4" s="8" t="s">
        <v>758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</row>
    <row r="5" customFormat="false" ht="12.8" hidden="false" customHeight="false" outlineLevel="0" collapsed="false">
      <c r="A5" s="18" t="n">
        <f aca="false">'Könige Südreich'!C133</f>
        <v>597</v>
      </c>
      <c r="B5" s="18"/>
      <c r="C5" s="18" t="s">
        <v>759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</row>
    <row r="6" customFormat="false" ht="12.8" hidden="false" customHeight="false" outlineLevel="0" collapsed="false">
      <c r="A6" s="8" t="n">
        <v>586</v>
      </c>
      <c r="B6" s="8"/>
      <c r="C6" s="8" t="s">
        <v>760</v>
      </c>
      <c r="D6" s="8"/>
      <c r="E6" s="26" t="s">
        <v>543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</row>
    <row r="7" customFormat="false" ht="12.8" hidden="false" customHeight="false" outlineLevel="0" collapsed="false">
      <c r="A7" s="17" t="n">
        <v>562</v>
      </c>
      <c r="B7" s="17" t="n">
        <v>560</v>
      </c>
      <c r="C7" s="17" t="s">
        <v>761</v>
      </c>
      <c r="D7" s="65" t="s">
        <v>762</v>
      </c>
      <c r="E7" s="17" t="s">
        <v>763</v>
      </c>
    </row>
    <row r="8" customFormat="false" ht="12.8" hidden="false" customHeight="false" outlineLevel="0" collapsed="false">
      <c r="A8" s="17" t="n">
        <v>560</v>
      </c>
      <c r="B8" s="17" t="n">
        <v>556</v>
      </c>
      <c r="C8" s="17" t="s">
        <v>764</v>
      </c>
      <c r="D8" s="17" t="s">
        <v>765</v>
      </c>
      <c r="E8" s="17" t="s">
        <v>766</v>
      </c>
    </row>
    <row r="9" customFormat="false" ht="12.8" hidden="false" customHeight="false" outlineLevel="0" collapsed="false">
      <c r="A9" s="17" t="n">
        <v>556</v>
      </c>
      <c r="C9" s="17" t="s">
        <v>767</v>
      </c>
    </row>
    <row r="10" customFormat="false" ht="12.8" hidden="false" customHeight="false" outlineLevel="0" collapsed="false">
      <c r="A10" s="17" t="n">
        <v>556</v>
      </c>
      <c r="B10" s="17" t="n">
        <v>539</v>
      </c>
      <c r="C10" s="17" t="s">
        <v>768</v>
      </c>
    </row>
    <row r="11" customFormat="false" ht="12.8" hidden="false" customHeight="false" outlineLevel="0" collapsed="false">
      <c r="C11" s="17" t="s">
        <v>769</v>
      </c>
      <c r="E11" s="17" t="s">
        <v>770</v>
      </c>
    </row>
    <row r="12" customFormat="false" ht="12.8" hidden="false" customHeight="false" outlineLevel="0" collapsed="false">
      <c r="A12" s="6"/>
      <c r="B12" s="6"/>
      <c r="C12" s="6" t="s">
        <v>771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</row>
    <row r="13" customFormat="false" ht="12.8" hidden="false" customHeight="false" outlineLevel="0" collapsed="false">
      <c r="A13" s="6"/>
      <c r="B13" s="6"/>
      <c r="C13" s="6" t="s">
        <v>772</v>
      </c>
      <c r="D13" s="6"/>
      <c r="E13" s="6" t="s">
        <v>773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="66" customFormat="true" ht="13.8" hidden="false" customHeight="false" outlineLevel="0" collapsed="false">
      <c r="B14" s="66" t="n">
        <v>539</v>
      </c>
      <c r="C14" s="66" t="s">
        <v>774</v>
      </c>
    </row>
    <row r="16" customFormat="false" ht="15" hidden="false" customHeight="false" outlineLevel="0" collapsed="false">
      <c r="A16" s="61" t="s">
        <v>775</v>
      </c>
      <c r="B16" s="61"/>
      <c r="C16" s="61"/>
      <c r="D16" s="61"/>
      <c r="E16" s="61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</row>
    <row r="17" customFormat="false" ht="33.9" hidden="false" customHeight="false" outlineLevel="0" collapsed="false">
      <c r="A17" s="17" t="n">
        <v>559</v>
      </c>
      <c r="B17" s="17" t="n">
        <v>530</v>
      </c>
      <c r="C17" s="17" t="s">
        <v>776</v>
      </c>
      <c r="D17" s="17" t="s">
        <v>777</v>
      </c>
      <c r="E17" s="65" t="s">
        <v>778</v>
      </c>
    </row>
    <row r="18" customFormat="false" ht="12.8" hidden="false" customHeight="false" outlineLevel="0" collapsed="false">
      <c r="A18" s="8" t="n">
        <v>539</v>
      </c>
      <c r="B18" s="8"/>
      <c r="C18" s="8" t="s">
        <v>779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customFormat="false" ht="12.8" hidden="false" customHeight="false" outlineLevel="0" collapsed="false">
      <c r="A19" s="8" t="n">
        <v>538</v>
      </c>
      <c r="B19" s="8"/>
      <c r="C19" s="8" t="s">
        <v>780</v>
      </c>
      <c r="D19" s="8"/>
      <c r="E19" s="8" t="s">
        <v>781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="8" customFormat="true" ht="12.8" hidden="false" customHeight="false" outlineLevel="0" collapsed="false">
      <c r="A20" s="8" t="n">
        <v>538</v>
      </c>
      <c r="C20" s="8" t="s">
        <v>782</v>
      </c>
      <c r="E20" s="8" t="s">
        <v>783</v>
      </c>
    </row>
    <row r="21" s="8" customFormat="true" ht="12.8" hidden="false" customHeight="false" outlineLevel="0" collapsed="false">
      <c r="A21" s="8" t="n">
        <v>538</v>
      </c>
      <c r="B21" s="8" t="n">
        <v>522</v>
      </c>
      <c r="C21" s="8" t="s">
        <v>784</v>
      </c>
      <c r="E21" s="8" t="s">
        <v>785</v>
      </c>
    </row>
    <row r="22" customFormat="false" ht="12.8" hidden="false" customHeight="false" outlineLevel="0" collapsed="false">
      <c r="A22" s="17" t="n">
        <v>530</v>
      </c>
      <c r="B22" s="17" t="n">
        <v>522</v>
      </c>
      <c r="C22" s="17" t="s">
        <v>786</v>
      </c>
      <c r="D22" s="17" t="s">
        <v>787</v>
      </c>
      <c r="E22" s="17" t="s">
        <v>788</v>
      </c>
    </row>
    <row r="23" customFormat="false" ht="12.8" hidden="false" customHeight="false" outlineLevel="0" collapsed="false">
      <c r="A23" s="17" t="n">
        <v>522</v>
      </c>
      <c r="C23" s="17" t="s">
        <v>789</v>
      </c>
      <c r="D23" s="17" t="s">
        <v>790</v>
      </c>
      <c r="E23" s="17" t="s">
        <v>791</v>
      </c>
    </row>
    <row r="24" customFormat="false" ht="33.9" hidden="false" customHeight="false" outlineLevel="0" collapsed="false">
      <c r="A24" s="17" t="n">
        <v>522</v>
      </c>
      <c r="B24" s="17" t="n">
        <v>486</v>
      </c>
      <c r="C24" s="17" t="s">
        <v>792</v>
      </c>
      <c r="D24" s="17" t="s">
        <v>793</v>
      </c>
      <c r="E24" s="65" t="s">
        <v>794</v>
      </c>
    </row>
    <row r="25" customFormat="false" ht="12.8" hidden="false" customHeight="false" outlineLevel="0" collapsed="false">
      <c r="A25" s="17" t="n">
        <v>486</v>
      </c>
      <c r="B25" s="17" t="n">
        <v>465</v>
      </c>
      <c r="C25" s="17" t="s">
        <v>795</v>
      </c>
      <c r="D25" s="17" t="s">
        <v>787</v>
      </c>
      <c r="E25" s="17" t="s">
        <v>796</v>
      </c>
    </row>
    <row r="26" customFormat="false" ht="12.8" hidden="false" customHeight="false" outlineLevel="0" collapsed="false">
      <c r="A26" s="6"/>
      <c r="B26" s="6"/>
      <c r="C26" s="6" t="s">
        <v>797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</row>
    <row r="27" customFormat="false" ht="12.8" hidden="false" customHeight="false" outlineLevel="0" collapsed="false">
      <c r="A27" s="6"/>
      <c r="B27" s="6"/>
      <c r="C27" s="6" t="s">
        <v>798</v>
      </c>
      <c r="D27" s="6"/>
      <c r="E27" s="6" t="s">
        <v>799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</row>
    <row r="28" customFormat="false" ht="12.8" hidden="false" customHeight="false" outlineLevel="0" collapsed="false">
      <c r="A28" s="17" t="n">
        <v>465</v>
      </c>
      <c r="B28" s="17" t="n">
        <v>424</v>
      </c>
      <c r="C28" s="17" t="s">
        <v>800</v>
      </c>
      <c r="D28" s="17" t="s">
        <v>790</v>
      </c>
      <c r="E28" s="17" t="s">
        <v>801</v>
      </c>
    </row>
    <row r="29" customFormat="false" ht="12.8" hidden="false" customHeight="false" outlineLevel="0" collapsed="false">
      <c r="A29" s="18" t="n">
        <f aca="false">A28-21</f>
        <v>444</v>
      </c>
      <c r="B29" s="18"/>
      <c r="C29" s="18" t="s">
        <v>802</v>
      </c>
      <c r="D29" s="18"/>
      <c r="E29" s="18" t="s">
        <v>803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customFormat="false" ht="12.8" hidden="false" customHeight="false" outlineLevel="0" collapsed="false">
      <c r="A30" s="18"/>
      <c r="B30" s="18"/>
      <c r="C30" s="18" t="s">
        <v>804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</row>
    <row r="31" customFormat="false" ht="12.8" hidden="false" customHeight="false" outlineLevel="0" collapsed="false">
      <c r="A31" s="6"/>
      <c r="B31" s="6"/>
      <c r="C31" s="6" t="s">
        <v>805</v>
      </c>
      <c r="D31" s="6"/>
      <c r="E31" s="6" t="s">
        <v>806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customFormat="false" ht="12.8" hidden="false" customHeight="false" outlineLevel="0" collapsed="false">
      <c r="A32" s="6"/>
      <c r="B32" s="6"/>
      <c r="C32" s="6" t="s">
        <v>807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customFormat="false" ht="12.8" hidden="false" customHeight="false" outlineLevel="0" collapsed="false">
      <c r="A33" s="17" t="n">
        <v>424</v>
      </c>
      <c r="B33" s="17" t="n">
        <v>423</v>
      </c>
      <c r="C33" s="17" t="s">
        <v>808</v>
      </c>
    </row>
    <row r="34" customFormat="false" ht="12.8" hidden="false" customHeight="false" outlineLevel="0" collapsed="false">
      <c r="A34" s="17" t="n">
        <v>423</v>
      </c>
      <c r="C34" s="17" t="s">
        <v>809</v>
      </c>
    </row>
    <row r="35" customFormat="false" ht="12.8" hidden="false" customHeight="false" outlineLevel="0" collapsed="false">
      <c r="A35" s="17" t="n">
        <v>423</v>
      </c>
      <c r="B35" s="17" t="n">
        <v>404</v>
      </c>
      <c r="C35" s="17" t="s">
        <v>810</v>
      </c>
      <c r="D35" s="17" t="s">
        <v>793</v>
      </c>
      <c r="E35" s="17" t="s">
        <v>811</v>
      </c>
    </row>
    <row r="36" customFormat="false" ht="12.8" hidden="false" customHeight="false" outlineLevel="0" collapsed="false">
      <c r="A36" s="17" t="n">
        <v>404</v>
      </c>
      <c r="B36" s="17" t="n">
        <v>359</v>
      </c>
      <c r="C36" s="17" t="s">
        <v>812</v>
      </c>
    </row>
    <row r="37" customFormat="false" ht="12.8" hidden="false" customHeight="false" outlineLevel="0" collapsed="false">
      <c r="A37" s="17" t="n">
        <v>359</v>
      </c>
      <c r="B37" s="17" t="n">
        <v>338</v>
      </c>
      <c r="C37" s="17" t="s">
        <v>813</v>
      </c>
    </row>
    <row r="38" customFormat="false" ht="12.8" hidden="false" customHeight="false" outlineLevel="0" collapsed="false">
      <c r="A38" s="17" t="n">
        <v>338</v>
      </c>
      <c r="B38" s="17" t="n">
        <v>336</v>
      </c>
      <c r="C38" s="17" t="s">
        <v>814</v>
      </c>
    </row>
    <row r="39" customFormat="false" ht="12.8" hidden="false" customHeight="false" outlineLevel="0" collapsed="false">
      <c r="A39" s="17" t="n">
        <v>336</v>
      </c>
      <c r="B39" s="17" t="n">
        <v>330</v>
      </c>
      <c r="C39" s="17" t="s">
        <v>815</v>
      </c>
    </row>
    <row r="40" customFormat="false" ht="12.8" hidden="false" customHeight="false" outlineLevel="0" collapsed="false">
      <c r="A40" s="8" t="n">
        <v>333</v>
      </c>
      <c r="B40" s="8"/>
      <c r="C40" s="8" t="s">
        <v>816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</row>
    <row r="42" customFormat="false" ht="15" hidden="false" customHeight="false" outlineLevel="0" collapsed="false">
      <c r="A42" s="61" t="s">
        <v>817</v>
      </c>
      <c r="B42" s="61"/>
      <c r="C42" s="61"/>
      <c r="D42" s="61"/>
      <c r="E42" s="61"/>
    </row>
    <row r="43" customFormat="false" ht="12.8" hidden="false" customHeight="false" outlineLevel="0" collapsed="false">
      <c r="A43" s="38"/>
      <c r="B43" s="38"/>
      <c r="C43" s="38" t="s">
        <v>818</v>
      </c>
      <c r="D43" s="38" t="s">
        <v>819</v>
      </c>
      <c r="E43" s="38"/>
      <c r="F43" s="0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</row>
    <row r="44" customFormat="false" ht="12.8" hidden="false" customHeight="false" outlineLevel="0" collapsed="false">
      <c r="A44" s="67"/>
      <c r="B44" s="67"/>
      <c r="C44" s="68" t="s">
        <v>820</v>
      </c>
      <c r="D44" s="69" t="s">
        <v>821</v>
      </c>
      <c r="E44" s="67"/>
      <c r="F44" s="0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</row>
    <row r="45" customFormat="false" ht="12.8" hidden="false" customHeight="false" outlineLevel="0" collapsed="false">
      <c r="A45" s="70" t="n">
        <v>323</v>
      </c>
      <c r="B45" s="70" t="n">
        <v>285</v>
      </c>
      <c r="C45" s="70" t="s">
        <v>822</v>
      </c>
      <c r="D45" s="70"/>
      <c r="E45" s="70" t="s">
        <v>823</v>
      </c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</row>
    <row r="46" customFormat="false" ht="12.8" hidden="false" customHeight="false" outlineLevel="0" collapsed="false">
      <c r="A46" s="71" t="n">
        <v>312</v>
      </c>
      <c r="B46" s="71" t="n">
        <v>281</v>
      </c>
      <c r="C46" s="71"/>
      <c r="D46" s="71" t="s">
        <v>824</v>
      </c>
      <c r="E46" s="71" t="s">
        <v>823</v>
      </c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</row>
    <row r="47" customFormat="false" ht="12.8" hidden="false" customHeight="false" outlineLevel="0" collapsed="false">
      <c r="A47" s="70" t="n">
        <v>285</v>
      </c>
      <c r="B47" s="70" t="n">
        <v>246</v>
      </c>
      <c r="C47" s="70" t="s">
        <v>825</v>
      </c>
      <c r="D47" s="70"/>
      <c r="E47" s="70" t="s">
        <v>826</v>
      </c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</row>
    <row r="48" customFormat="false" ht="12.8" hidden="false" customHeight="false" outlineLevel="0" collapsed="false">
      <c r="A48" s="71" t="n">
        <v>281</v>
      </c>
      <c r="B48" s="71" t="n">
        <v>262</v>
      </c>
      <c r="C48" s="71"/>
      <c r="D48" s="71" t="s">
        <v>827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</row>
    <row r="49" customFormat="false" ht="12.8" hidden="false" customHeight="false" outlineLevel="0" collapsed="false">
      <c r="A49" s="71" t="n">
        <v>262</v>
      </c>
      <c r="B49" s="71" t="n">
        <v>246</v>
      </c>
      <c r="C49" s="71"/>
      <c r="D49" s="71" t="s">
        <v>828</v>
      </c>
      <c r="E49" s="71" t="s">
        <v>826</v>
      </c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</row>
    <row r="50" customFormat="false" ht="12.8" hidden="false" customHeight="false" outlineLevel="0" collapsed="false">
      <c r="A50" s="71" t="n">
        <v>246</v>
      </c>
      <c r="B50" s="71" t="n">
        <v>227</v>
      </c>
      <c r="C50" s="71"/>
      <c r="D50" s="71" t="s">
        <v>829</v>
      </c>
      <c r="E50" s="71" t="s">
        <v>830</v>
      </c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</row>
    <row r="51" customFormat="false" ht="12.8" hidden="false" customHeight="false" outlineLevel="0" collapsed="false">
      <c r="A51" s="70" t="n">
        <v>246</v>
      </c>
      <c r="B51" s="70" t="n">
        <v>221</v>
      </c>
      <c r="C51" s="70" t="s">
        <v>831</v>
      </c>
      <c r="D51" s="70"/>
      <c r="E51" s="70" t="s">
        <v>832</v>
      </c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</row>
    <row r="52" customFormat="false" ht="12.8" hidden="false" customHeight="false" outlineLevel="0" collapsed="false">
      <c r="A52" s="71" t="n">
        <v>226</v>
      </c>
      <c r="B52" s="71" t="n">
        <v>223</v>
      </c>
      <c r="C52" s="71"/>
      <c r="D52" s="71" t="s">
        <v>833</v>
      </c>
      <c r="E52" s="71" t="s">
        <v>834</v>
      </c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</row>
    <row r="53" customFormat="false" ht="22.95" hidden="false" customHeight="false" outlineLevel="0" collapsed="false">
      <c r="A53" s="71" t="n">
        <v>223</v>
      </c>
      <c r="B53" s="71" t="n">
        <v>187</v>
      </c>
      <c r="C53" s="71"/>
      <c r="D53" s="71" t="s">
        <v>835</v>
      </c>
      <c r="E53" s="72" t="s">
        <v>836</v>
      </c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</row>
    <row r="54" customFormat="false" ht="12.8" hidden="false" customHeight="false" outlineLevel="0" collapsed="false">
      <c r="A54" s="70" t="n">
        <v>221</v>
      </c>
      <c r="B54" s="70" t="n">
        <v>204</v>
      </c>
      <c r="C54" s="70" t="s">
        <v>837</v>
      </c>
      <c r="D54" s="70"/>
      <c r="E54" s="70" t="s">
        <v>838</v>
      </c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</row>
    <row r="55" customFormat="false" ht="12.8" hidden="false" customHeight="false" outlineLevel="0" collapsed="false">
      <c r="A55" s="70" t="n">
        <v>204</v>
      </c>
      <c r="B55" s="70" t="n">
        <v>181</v>
      </c>
      <c r="C55" s="70" t="s">
        <v>839</v>
      </c>
      <c r="D55" s="70"/>
      <c r="E55" s="70" t="s">
        <v>840</v>
      </c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</row>
    <row r="56" customFormat="false" ht="12.8" hidden="false" customHeight="false" outlineLevel="0" collapsed="false">
      <c r="A56" s="71" t="n">
        <v>187</v>
      </c>
      <c r="B56" s="71" t="n">
        <v>176</v>
      </c>
      <c r="C56" s="71"/>
      <c r="D56" s="71" t="s">
        <v>841</v>
      </c>
      <c r="E56" s="71" t="s">
        <v>842</v>
      </c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</row>
    <row r="57" customFormat="false" ht="12.8" hidden="false" customHeight="false" outlineLevel="0" collapsed="false">
      <c r="A57" s="70" t="n">
        <v>181</v>
      </c>
      <c r="B57" s="70" t="n">
        <v>145</v>
      </c>
      <c r="C57" s="70" t="s">
        <v>843</v>
      </c>
      <c r="D57" s="70"/>
      <c r="E57" s="70" t="s">
        <v>844</v>
      </c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</row>
    <row r="58" customFormat="false" ht="12.8" hidden="false" customHeight="false" outlineLevel="0" collapsed="false">
      <c r="A58" s="71" t="n">
        <v>175</v>
      </c>
      <c r="B58" s="71" t="n">
        <v>163</v>
      </c>
      <c r="C58" s="71"/>
      <c r="D58" s="71" t="s">
        <v>845</v>
      </c>
      <c r="E58" s="71" t="s">
        <v>846</v>
      </c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</row>
    <row r="59" customFormat="false" ht="12.8" hidden="false" customHeight="false" outlineLevel="0" collapsed="false">
      <c r="A59" s="6" t="n">
        <v>167</v>
      </c>
      <c r="B59" s="6"/>
      <c r="C59" s="6"/>
      <c r="D59" s="6" t="s">
        <v>847</v>
      </c>
      <c r="E59" s="6" t="s">
        <v>848</v>
      </c>
      <c r="F59" s="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customFormat="false" ht="12.8" hidden="false" customHeight="false" outlineLevel="0" collapsed="false">
      <c r="A60" s="6" t="n">
        <v>166</v>
      </c>
      <c r="B60" s="6"/>
      <c r="C60" s="6"/>
      <c r="D60" s="6" t="s">
        <v>849</v>
      </c>
      <c r="E60" s="6"/>
      <c r="F60" s="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</sheetData>
  <mergeCells count="18">
    <mergeCell ref="A1:E1"/>
    <mergeCell ref="A2:B2"/>
    <mergeCell ref="C4:D4"/>
    <mergeCell ref="C5:D5"/>
    <mergeCell ref="C6:D6"/>
    <mergeCell ref="C12:D12"/>
    <mergeCell ref="C13:D13"/>
    <mergeCell ref="A16:E16"/>
    <mergeCell ref="C18:D18"/>
    <mergeCell ref="C19:D19"/>
    <mergeCell ref="C26:D26"/>
    <mergeCell ref="C27:D27"/>
    <mergeCell ref="C29:D29"/>
    <mergeCell ref="C30:D30"/>
    <mergeCell ref="C31:D31"/>
    <mergeCell ref="C32:D32"/>
    <mergeCell ref="C40:E40"/>
    <mergeCell ref="A42:E42"/>
  </mergeCells>
  <hyperlinks>
    <hyperlink ref="C31" r:id="rId1" display="https://knetsch.de/jesu-geburtsjahr-und-kreuzigungsdatum/"/>
  </hyperlink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35318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2011-09-06T11:37:18Z</dcterms:created>
  <dc:creator>Burkhard </dc:creator>
  <dc:description/>
  <dc:language>de-DE</dc:language>
  <cp:lastModifiedBy>Burkhard Knetsch</cp:lastModifiedBy>
  <dcterms:modified xsi:type="dcterms:W3CDTF">2023-06-11T23:20:18Z</dcterms:modified>
  <cp:revision>350</cp:revision>
  <dc:subject/>
  <dc:title/>
</cp:coreProperties>
</file>